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trlProps/ctrlProp5.xml" ContentType="application/vnd.ms-excel.controlproperties+xml"/>
  <Override PartName="/xl/comments4.xml" ContentType="application/vnd.openxmlformats-officedocument.spreadsheetml.comments+xml"/>
  <Override PartName="/xl/drawings/drawing5.xml" ContentType="application/vnd.openxmlformats-officedocument.drawing+xml"/>
  <Override PartName="/xl/ctrlProps/ctrlProp6.xml" ContentType="application/vnd.ms-excel.controlproperties+xml"/>
  <Override PartName="/xl/comments5.xml" ContentType="application/vnd.openxmlformats-officedocument.spreadsheetml.comments+xml"/>
  <Override PartName="/xl/drawings/drawing6.xml" ContentType="application/vnd.openxmlformats-officedocument.drawing+xml"/>
  <Override PartName="/xl/ctrlProps/ctrlProp7.xml" ContentType="application/vnd.ms-excel.controlproperties+xml"/>
  <Override PartName="/xl/comments6.xml" ContentType="application/vnd.openxmlformats-officedocument.spreadsheetml.comments+xml"/>
  <Override PartName="/xl/drawings/drawing7.xml" ContentType="application/vnd.openxmlformats-officedocument.drawing+xml"/>
  <Override PartName="/xl/ctrlProps/ctrlProp8.xml" ContentType="application/vnd.ms-excel.controlproperties+xml"/>
  <Override PartName="/xl/comments7.xml" ContentType="application/vnd.openxmlformats-officedocument.spreadsheetml.comments+xml"/>
  <Override PartName="/xl/drawings/drawing8.xml" ContentType="application/vnd.openxmlformats-officedocument.drawing+xml"/>
  <Override PartName="/xl/ctrlProps/ctrlProp9.xml" ContentType="application/vnd.ms-excel.controlproperties+xml"/>
  <Override PartName="/xl/comments8.xml" ContentType="application/vnd.openxmlformats-officedocument.spreadsheetml.comments+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001"/>
  <workbookPr codeName="ThisWorkbook" defaultThemeVersion="124226"/>
  <mc:AlternateContent xmlns:mc="http://schemas.openxmlformats.org/markup-compatibility/2006">
    <mc:Choice Requires="x15">
      <x15ac:absPath xmlns:x15ac="http://schemas.microsoft.com/office/spreadsheetml/2010/11/ac" url="S:\BERRYHILL\1 - SUBMISSION ITEMS- TOOLS\BUDGET WORKSHEETS\"/>
    </mc:Choice>
  </mc:AlternateContent>
  <xr:revisionPtr revIDLastSave="0" documentId="8_{28883AA9-DE04-4B50-B90F-B766D061AE27}" xr6:coauthVersionLast="45" xr6:coauthVersionMax="45" xr10:uidLastSave="{00000000-0000-0000-0000-000000000000}"/>
  <bookViews>
    <workbookView xWindow="20370" yWindow="-120" windowWidth="29040" windowHeight="15840" tabRatio="734" firstSheet="1" activeTab="13" xr2:uid="{00000000-000D-0000-FFFF-FFFF00000000}"/>
  </bookViews>
  <sheets>
    <sheet name="Instructions" sheetId="13" r:id="rId1"/>
    <sheet name="Cover Sheet and Summary" sheetId="18" r:id="rId2"/>
    <sheet name="Summary" sheetId="15" state="hidden" r:id="rId3"/>
    <sheet name="Worksheet" sheetId="7" state="hidden" r:id="rId4"/>
    <sheet name="Sub-Award Calc." sheetId="14" r:id="rId5"/>
    <sheet name="BP1" sheetId="17" r:id="rId6"/>
    <sheet name="BP1 Calc." sheetId="2" state="hidden" r:id="rId7"/>
    <sheet name="BP2" sheetId="19" r:id="rId8"/>
    <sheet name="BP2 Calc. " sheetId="8" state="hidden" r:id="rId9"/>
    <sheet name="BP3" sheetId="20" r:id="rId10"/>
    <sheet name="BP3 Calc. " sheetId="9" state="hidden" r:id="rId11"/>
    <sheet name="BP4" sheetId="21" r:id="rId12"/>
    <sheet name="BP4 Calc." sheetId="10" state="hidden" r:id="rId13"/>
    <sheet name="BP5" sheetId="22" r:id="rId14"/>
    <sheet name="Detailed Totals" sheetId="16" r:id="rId15"/>
    <sheet name="BP5 Calc.  " sheetId="12" state="hidden" r:id="rId16"/>
    <sheet name="Annual Summary" sheetId="23" r:id="rId17"/>
    <sheet name="Notes-Comments" sheetId="24" r:id="rId18"/>
  </sheets>
  <definedNames>
    <definedName name="_xlnm._FilterDatabase" localSheetId="5" hidden="1">'BP1'!$A$20:$E$20</definedName>
    <definedName name="_xlnm._FilterDatabase" localSheetId="7" hidden="1">'BP2'!$A$21:$D$21</definedName>
    <definedName name="_xlnm._FilterDatabase" localSheetId="9" hidden="1">'BP3'!$A$21:$D$21</definedName>
    <definedName name="_xlnm._FilterDatabase" localSheetId="11" hidden="1">'BP4'!$A$21:$D$21</definedName>
    <definedName name="_xlnm._FilterDatabase" localSheetId="13" hidden="1">'BP5'!$A$21:$D$21</definedName>
    <definedName name="_xlnm._FilterDatabase" localSheetId="1" hidden="1">'Cover Sheet and Summary'!$A$21:$D$21</definedName>
    <definedName name="_xlnm._FilterDatabase" localSheetId="3" hidden="1">Worksheet!$A$21:$D$21</definedName>
    <definedName name="solver_adj" localSheetId="5" hidden="1">'BP1'!$J$39</definedName>
    <definedName name="solver_adj" localSheetId="7" hidden="1">'BP2'!$J$40</definedName>
    <definedName name="solver_adj" localSheetId="9" hidden="1">'BP3'!$J$40</definedName>
    <definedName name="solver_adj" localSheetId="11" hidden="1">'BP4'!$J$40</definedName>
    <definedName name="solver_adj" localSheetId="13" hidden="1">'BP5'!$J$40</definedName>
    <definedName name="solver_adj" localSheetId="1" hidden="1">'Cover Sheet and Summary'!#REF!</definedName>
    <definedName name="solver_adj" localSheetId="3" hidden="1">Worksheet!$I$40</definedName>
    <definedName name="solver_cvg" localSheetId="5" hidden="1">0.0001</definedName>
    <definedName name="solver_cvg" localSheetId="7" hidden="1">0.0001</definedName>
    <definedName name="solver_cvg" localSheetId="9" hidden="1">0.0001</definedName>
    <definedName name="solver_cvg" localSheetId="11" hidden="1">0.0001</definedName>
    <definedName name="solver_cvg" localSheetId="13" hidden="1">0.0001</definedName>
    <definedName name="solver_cvg" localSheetId="1" hidden="1">0.0001</definedName>
    <definedName name="solver_cvg" localSheetId="3" hidden="1">0.0001</definedName>
    <definedName name="solver_drv" localSheetId="5" hidden="1">1</definedName>
    <definedName name="solver_drv" localSheetId="7" hidden="1">1</definedName>
    <definedName name="solver_drv" localSheetId="9" hidden="1">1</definedName>
    <definedName name="solver_drv" localSheetId="11" hidden="1">1</definedName>
    <definedName name="solver_drv" localSheetId="13" hidden="1">1</definedName>
    <definedName name="solver_drv" localSheetId="1" hidden="1">1</definedName>
    <definedName name="solver_drv" localSheetId="3" hidden="1">1</definedName>
    <definedName name="solver_est" localSheetId="5" hidden="1">1</definedName>
    <definedName name="solver_est" localSheetId="7" hidden="1">1</definedName>
    <definedName name="solver_est" localSheetId="9" hidden="1">1</definedName>
    <definedName name="solver_est" localSheetId="11" hidden="1">1</definedName>
    <definedName name="solver_est" localSheetId="13" hidden="1">1</definedName>
    <definedName name="solver_est" localSheetId="1" hidden="1">1</definedName>
    <definedName name="solver_est" localSheetId="3" hidden="1">1</definedName>
    <definedName name="solver_itr" localSheetId="5" hidden="1">100</definedName>
    <definedName name="solver_itr" localSheetId="7" hidden="1">100</definedName>
    <definedName name="solver_itr" localSheetId="9" hidden="1">100</definedName>
    <definedName name="solver_itr" localSheetId="11" hidden="1">100</definedName>
    <definedName name="solver_itr" localSheetId="13" hidden="1">100</definedName>
    <definedName name="solver_itr" localSheetId="1" hidden="1">100</definedName>
    <definedName name="solver_itr" localSheetId="3" hidden="1">100</definedName>
    <definedName name="solver_lin" localSheetId="5" hidden="1">2</definedName>
    <definedName name="solver_lin" localSheetId="7" hidden="1">2</definedName>
    <definedName name="solver_lin" localSheetId="9" hidden="1">2</definedName>
    <definedName name="solver_lin" localSheetId="11" hidden="1">2</definedName>
    <definedName name="solver_lin" localSheetId="13" hidden="1">2</definedName>
    <definedName name="solver_lin" localSheetId="1" hidden="1">2</definedName>
    <definedName name="solver_lin" localSheetId="3" hidden="1">2</definedName>
    <definedName name="solver_neg" localSheetId="5" hidden="1">2</definedName>
    <definedName name="solver_neg" localSheetId="7" hidden="1">2</definedName>
    <definedName name="solver_neg" localSheetId="9" hidden="1">2</definedName>
    <definedName name="solver_neg" localSheetId="11" hidden="1">2</definedName>
    <definedName name="solver_neg" localSheetId="13" hidden="1">2</definedName>
    <definedName name="solver_neg" localSheetId="1" hidden="1">2</definedName>
    <definedName name="solver_neg" localSheetId="3" hidden="1">2</definedName>
    <definedName name="solver_num" localSheetId="5" hidden="1">0</definedName>
    <definedName name="solver_num" localSheetId="7" hidden="1">0</definedName>
    <definedName name="solver_num" localSheetId="9" hidden="1">0</definedName>
    <definedName name="solver_num" localSheetId="11" hidden="1">0</definedName>
    <definedName name="solver_num" localSheetId="13" hidden="1">0</definedName>
    <definedName name="solver_num" localSheetId="1" hidden="1">0</definedName>
    <definedName name="solver_num" localSheetId="3" hidden="1">0</definedName>
    <definedName name="solver_nwt" localSheetId="5" hidden="1">1</definedName>
    <definedName name="solver_nwt" localSheetId="7" hidden="1">1</definedName>
    <definedName name="solver_nwt" localSheetId="9" hidden="1">1</definedName>
    <definedName name="solver_nwt" localSheetId="11" hidden="1">1</definedName>
    <definedName name="solver_nwt" localSheetId="13" hidden="1">1</definedName>
    <definedName name="solver_nwt" localSheetId="1" hidden="1">1</definedName>
    <definedName name="solver_nwt" localSheetId="3" hidden="1">1</definedName>
    <definedName name="solver_opt" localSheetId="5" hidden="1">'BP1'!$L$39</definedName>
    <definedName name="solver_opt" localSheetId="7" hidden="1">'BP2'!$L$40</definedName>
    <definedName name="solver_opt" localSheetId="9" hidden="1">'BP3'!$L$40</definedName>
    <definedName name="solver_opt" localSheetId="11" hidden="1">'BP4'!$L$40</definedName>
    <definedName name="solver_opt" localSheetId="13" hidden="1">'BP5'!$L$40</definedName>
    <definedName name="solver_opt" localSheetId="1" hidden="1">'Cover Sheet and Summary'!#REF!</definedName>
    <definedName name="solver_opt" localSheetId="3" hidden="1">Worksheet!$K$40</definedName>
    <definedName name="solver_pre" localSheetId="5" hidden="1">0.000001</definedName>
    <definedName name="solver_pre" localSheetId="7" hidden="1">0.000001</definedName>
    <definedName name="solver_pre" localSheetId="9" hidden="1">0.000001</definedName>
    <definedName name="solver_pre" localSheetId="11" hidden="1">0.000001</definedName>
    <definedName name="solver_pre" localSheetId="13" hidden="1">0.000001</definedName>
    <definedName name="solver_pre" localSheetId="1" hidden="1">0.000001</definedName>
    <definedName name="solver_pre" localSheetId="3" hidden="1">0.000001</definedName>
    <definedName name="solver_scl" localSheetId="5" hidden="1">2</definedName>
    <definedName name="solver_scl" localSheetId="7" hidden="1">2</definedName>
    <definedName name="solver_scl" localSheetId="9" hidden="1">2</definedName>
    <definedName name="solver_scl" localSheetId="11" hidden="1">2</definedName>
    <definedName name="solver_scl" localSheetId="13" hidden="1">2</definedName>
    <definedName name="solver_scl" localSheetId="1" hidden="1">2</definedName>
    <definedName name="solver_scl" localSheetId="3" hidden="1">2</definedName>
    <definedName name="solver_sho" localSheetId="5" hidden="1">2</definedName>
    <definedName name="solver_sho" localSheetId="7" hidden="1">2</definedName>
    <definedName name="solver_sho" localSheetId="9" hidden="1">2</definedName>
    <definedName name="solver_sho" localSheetId="11" hidden="1">2</definedName>
    <definedName name="solver_sho" localSheetId="13" hidden="1">2</definedName>
    <definedName name="solver_sho" localSheetId="1" hidden="1">2</definedName>
    <definedName name="solver_sho" localSheetId="3" hidden="1">2</definedName>
    <definedName name="solver_tim" localSheetId="5" hidden="1">100</definedName>
    <definedName name="solver_tim" localSheetId="7" hidden="1">100</definedName>
    <definedName name="solver_tim" localSheetId="9" hidden="1">100</definedName>
    <definedName name="solver_tim" localSheetId="11" hidden="1">100</definedName>
    <definedName name="solver_tim" localSheetId="13" hidden="1">100</definedName>
    <definedName name="solver_tim" localSheetId="1" hidden="1">100</definedName>
    <definedName name="solver_tim" localSheetId="3" hidden="1">100</definedName>
    <definedName name="solver_tol" localSheetId="5" hidden="1">0.05</definedName>
    <definedName name="solver_tol" localSheetId="7" hidden="1">0.05</definedName>
    <definedName name="solver_tol" localSheetId="9" hidden="1">0.05</definedName>
    <definedName name="solver_tol" localSheetId="11" hidden="1">0.05</definedName>
    <definedName name="solver_tol" localSheetId="13" hidden="1">0.05</definedName>
    <definedName name="solver_tol" localSheetId="1" hidden="1">0.05</definedName>
    <definedName name="solver_tol" localSheetId="3" hidden="1">0.05</definedName>
    <definedName name="solver_typ" localSheetId="5" hidden="1">3</definedName>
    <definedName name="solver_typ" localSheetId="7" hidden="1">3</definedName>
    <definedName name="solver_typ" localSheetId="9" hidden="1">3</definedName>
    <definedName name="solver_typ" localSheetId="11" hidden="1">3</definedName>
    <definedName name="solver_typ" localSheetId="13" hidden="1">3</definedName>
    <definedName name="solver_typ" localSheetId="1" hidden="1">3</definedName>
    <definedName name="solver_typ" localSheetId="3" hidden="1">3</definedName>
    <definedName name="solver_val" localSheetId="5" hidden="1">5000</definedName>
    <definedName name="solver_val" localSheetId="7" hidden="1">5000</definedName>
    <definedName name="solver_val" localSheetId="9" hidden="1">5000</definedName>
    <definedName name="solver_val" localSheetId="11" hidden="1">5000</definedName>
    <definedName name="solver_val" localSheetId="13" hidden="1">5000</definedName>
    <definedName name="solver_val" localSheetId="1" hidden="1">5000</definedName>
    <definedName name="solver_val" localSheetId="3" hidden="1">5000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Q183" i="21" l="1"/>
  <c r="BY30" i="17"/>
  <c r="G49" i="17"/>
  <c r="G46" i="17"/>
  <c r="G43" i="17"/>
  <c r="G40" i="17"/>
  <c r="G52" i="17"/>
  <c r="BV44" i="17"/>
  <c r="CC60" i="22" l="1"/>
  <c r="BZ60" i="22"/>
  <c r="BW60" i="22"/>
  <c r="BS60" i="22"/>
  <c r="BT60" i="22" s="1"/>
  <c r="CD60" i="22" s="1"/>
  <c r="CC59" i="22"/>
  <c r="BZ59" i="22"/>
  <c r="BW59" i="22"/>
  <c r="BS59" i="22"/>
  <c r="BT59" i="22" s="1"/>
  <c r="CD59" i="22" s="1"/>
  <c r="CC58" i="22"/>
  <c r="BZ58" i="22"/>
  <c r="BW58" i="22"/>
  <c r="BS58" i="22"/>
  <c r="BT58" i="22" s="1"/>
  <c r="CD58" i="22" s="1"/>
  <c r="CC57" i="22"/>
  <c r="BZ57" i="22"/>
  <c r="BW57" i="22"/>
  <c r="BT57" i="22"/>
  <c r="CD57" i="22" s="1"/>
  <c r="CC56" i="22"/>
  <c r="BZ56" i="22"/>
  <c r="BW56" i="22"/>
  <c r="BT56" i="22"/>
  <c r="CC50" i="22"/>
  <c r="BZ50" i="22"/>
  <c r="BW50" i="22"/>
  <c r="BS50" i="22"/>
  <c r="BT50" i="22" s="1"/>
  <c r="CD50" i="22" s="1"/>
  <c r="CC49" i="22"/>
  <c r="BZ49" i="22"/>
  <c r="BW49" i="22"/>
  <c r="BS49" i="22"/>
  <c r="BT49" i="22" s="1"/>
  <c r="CD49" i="22" s="1"/>
  <c r="CC48" i="22"/>
  <c r="BZ48" i="22"/>
  <c r="BW48" i="22"/>
  <c r="BS48" i="22"/>
  <c r="BT48" i="22" s="1"/>
  <c r="CD48" i="22" s="1"/>
  <c r="CC47" i="22"/>
  <c r="BZ47" i="22"/>
  <c r="BW47" i="22"/>
  <c r="BT47" i="22"/>
  <c r="CC46" i="22"/>
  <c r="BZ46" i="22"/>
  <c r="BW46" i="22"/>
  <c r="BT46" i="22"/>
  <c r="CD46" i="22" s="1"/>
  <c r="CC40" i="22"/>
  <c r="BZ40" i="22"/>
  <c r="BW40" i="22"/>
  <c r="BS40" i="22"/>
  <c r="BT40" i="22" s="1"/>
  <c r="CC39" i="22"/>
  <c r="BZ39" i="22"/>
  <c r="BW39" i="22"/>
  <c r="BS39" i="22"/>
  <c r="BT39" i="22" s="1"/>
  <c r="CC38" i="22"/>
  <c r="BZ38" i="22"/>
  <c r="BW38" i="22"/>
  <c r="BS38" i="22"/>
  <c r="BT38" i="22" s="1"/>
  <c r="CC37" i="22"/>
  <c r="BZ37" i="22"/>
  <c r="BW37" i="22"/>
  <c r="BS37" i="22"/>
  <c r="BT37" i="22" s="1"/>
  <c r="CC36" i="22"/>
  <c r="BZ36" i="22"/>
  <c r="BW36" i="22"/>
  <c r="BS36" i="22"/>
  <c r="BT36" i="22" s="1"/>
  <c r="CC35" i="22"/>
  <c r="BZ35" i="22"/>
  <c r="BW35" i="22"/>
  <c r="BS35" i="22"/>
  <c r="BT35" i="22" s="1"/>
  <c r="CC34" i="22"/>
  <c r="BZ34" i="22"/>
  <c r="BW34" i="22"/>
  <c r="BS34" i="22"/>
  <c r="BT34" i="22" s="1"/>
  <c r="CC33" i="22"/>
  <c r="BZ33" i="22"/>
  <c r="BW33" i="22"/>
  <c r="BS33" i="22"/>
  <c r="BT33" i="22" s="1"/>
  <c r="CC32" i="22"/>
  <c r="BZ32" i="22"/>
  <c r="BW32" i="22"/>
  <c r="BT32" i="22"/>
  <c r="CD32" i="22" s="1"/>
  <c r="CC31" i="22"/>
  <c r="BZ31" i="22"/>
  <c r="BW31" i="22"/>
  <c r="BT31" i="22"/>
  <c r="CC60" i="21"/>
  <c r="BZ60" i="21"/>
  <c r="BW60" i="21"/>
  <c r="BS60" i="21"/>
  <c r="BT60" i="21" s="1"/>
  <c r="CC59" i="21"/>
  <c r="BZ59" i="21"/>
  <c r="BW59" i="21"/>
  <c r="BT59" i="21"/>
  <c r="CD59" i="21" s="1"/>
  <c r="BS59" i="21"/>
  <c r="CC58" i="21"/>
  <c r="BZ58" i="21"/>
  <c r="BW58" i="21"/>
  <c r="BS58" i="21"/>
  <c r="BT58" i="21" s="1"/>
  <c r="CC57" i="21"/>
  <c r="BZ57" i="21"/>
  <c r="BW57" i="21"/>
  <c r="CD57" i="21" s="1"/>
  <c r="BT57" i="21"/>
  <c r="CC56" i="21"/>
  <c r="BZ56" i="21"/>
  <c r="BW56" i="21"/>
  <c r="BT56" i="21"/>
  <c r="CC50" i="21"/>
  <c r="BZ50" i="21"/>
  <c r="BW50" i="21"/>
  <c r="BS50" i="21"/>
  <c r="BT50" i="21" s="1"/>
  <c r="CC49" i="21"/>
  <c r="BZ49" i="21"/>
  <c r="BW49" i="21"/>
  <c r="BS49" i="21"/>
  <c r="BT49" i="21" s="1"/>
  <c r="CC48" i="21"/>
  <c r="BZ48" i="21"/>
  <c r="BW48" i="21"/>
  <c r="BT48" i="21"/>
  <c r="BS48" i="21"/>
  <c r="CC47" i="21"/>
  <c r="BZ47" i="21"/>
  <c r="BW47" i="21"/>
  <c r="BT47" i="21"/>
  <c r="CC46" i="21"/>
  <c r="BZ46" i="21"/>
  <c r="BW46" i="21"/>
  <c r="BT46" i="21"/>
  <c r="CC40" i="21"/>
  <c r="BZ40" i="21"/>
  <c r="BW40" i="21"/>
  <c r="BS40" i="21"/>
  <c r="BT40" i="21" s="1"/>
  <c r="CC39" i="21"/>
  <c r="BZ39" i="21"/>
  <c r="BW39" i="21"/>
  <c r="BS39" i="21"/>
  <c r="BT39" i="21" s="1"/>
  <c r="CC38" i="21"/>
  <c r="BZ38" i="21"/>
  <c r="BW38" i="21"/>
  <c r="BS38" i="21"/>
  <c r="BT38" i="21" s="1"/>
  <c r="CC37" i="21"/>
  <c r="BZ37" i="21"/>
  <c r="BW37" i="21"/>
  <c r="BS37" i="21"/>
  <c r="BT37" i="21" s="1"/>
  <c r="CC36" i="21"/>
  <c r="BZ36" i="21"/>
  <c r="BW36" i="21"/>
  <c r="BS36" i="21"/>
  <c r="BT36" i="21" s="1"/>
  <c r="CC35" i="21"/>
  <c r="BZ35" i="21"/>
  <c r="BW35" i="21"/>
  <c r="BS35" i="21"/>
  <c r="BT35" i="21" s="1"/>
  <c r="CC34" i="21"/>
  <c r="BZ34" i="21"/>
  <c r="BW34" i="21"/>
  <c r="BT34" i="21"/>
  <c r="BS34" i="21"/>
  <c r="CC33" i="21"/>
  <c r="BZ33" i="21"/>
  <c r="BW33" i="21"/>
  <c r="BS33" i="21"/>
  <c r="BT33" i="21" s="1"/>
  <c r="CC32" i="21"/>
  <c r="BZ32" i="21"/>
  <c r="BW32" i="21"/>
  <c r="BT32" i="21"/>
  <c r="CC31" i="21"/>
  <c r="BZ31" i="21"/>
  <c r="BW31" i="21"/>
  <c r="BT31" i="21"/>
  <c r="CD60" i="20"/>
  <c r="CA60" i="20"/>
  <c r="BX60" i="20"/>
  <c r="BT60" i="20"/>
  <c r="BU60" i="20" s="1"/>
  <c r="CE60" i="20" s="1"/>
  <c r="CD59" i="20"/>
  <c r="CA59" i="20"/>
  <c r="BX59" i="20"/>
  <c r="BU59" i="20"/>
  <c r="CE59" i="20" s="1"/>
  <c r="BT59" i="20"/>
  <c r="CD58" i="20"/>
  <c r="CA58" i="20"/>
  <c r="BX58" i="20"/>
  <c r="BT58" i="20"/>
  <c r="BU58" i="20" s="1"/>
  <c r="CD57" i="20"/>
  <c r="CA57" i="20"/>
  <c r="BX57" i="20"/>
  <c r="BU57" i="20"/>
  <c r="CE57" i="20" s="1"/>
  <c r="CD56" i="20"/>
  <c r="CA56" i="20"/>
  <c r="BX56" i="20"/>
  <c r="BU56" i="20"/>
  <c r="CE56" i="20" s="1"/>
  <c r="CD50" i="20"/>
  <c r="CA50" i="20"/>
  <c r="BX50" i="20"/>
  <c r="BT50" i="20"/>
  <c r="BU50" i="20" s="1"/>
  <c r="CE50" i="20" s="1"/>
  <c r="CD49" i="20"/>
  <c r="CA49" i="20"/>
  <c r="BX49" i="20"/>
  <c r="BU49" i="20"/>
  <c r="CE49" i="20" s="1"/>
  <c r="BT49" i="20"/>
  <c r="CD48" i="20"/>
  <c r="CA48" i="20"/>
  <c r="BX48" i="20"/>
  <c r="BT48" i="20"/>
  <c r="BU48" i="20" s="1"/>
  <c r="CD47" i="20"/>
  <c r="CA47" i="20"/>
  <c r="BX47" i="20"/>
  <c r="BU47" i="20"/>
  <c r="CE47" i="20" s="1"/>
  <c r="CD46" i="20"/>
  <c r="CA46" i="20"/>
  <c r="BX46" i="20"/>
  <c r="BU46" i="20"/>
  <c r="CE46" i="20" s="1"/>
  <c r="CD40" i="20"/>
  <c r="CA40" i="20"/>
  <c r="BX40" i="20"/>
  <c r="BT40" i="20"/>
  <c r="BU40" i="20" s="1"/>
  <c r="CD39" i="20"/>
  <c r="CA39" i="20"/>
  <c r="BX39" i="20"/>
  <c r="BT39" i="20"/>
  <c r="BU39" i="20" s="1"/>
  <c r="CD38" i="20"/>
  <c r="CA38" i="20"/>
  <c r="BX38" i="20"/>
  <c r="BT38" i="20"/>
  <c r="BU38" i="20" s="1"/>
  <c r="CD37" i="20"/>
  <c r="CA37" i="20"/>
  <c r="BX37" i="20"/>
  <c r="BT37" i="20"/>
  <c r="BU37" i="20" s="1"/>
  <c r="CE37" i="20" s="1"/>
  <c r="CD36" i="20"/>
  <c r="CA36" i="20"/>
  <c r="BX36" i="20"/>
  <c r="BT36" i="20"/>
  <c r="BU36" i="20" s="1"/>
  <c r="CE36" i="20" s="1"/>
  <c r="CD35" i="20"/>
  <c r="CA35" i="20"/>
  <c r="BX35" i="20"/>
  <c r="BU35" i="20"/>
  <c r="BT35" i="20"/>
  <c r="CD34" i="20"/>
  <c r="CA34" i="20"/>
  <c r="BX34" i="20"/>
  <c r="BT34" i="20"/>
  <c r="BU34" i="20" s="1"/>
  <c r="CD33" i="20"/>
  <c r="CA33" i="20"/>
  <c r="BX33" i="20"/>
  <c r="BT33" i="20"/>
  <c r="BU33" i="20" s="1"/>
  <c r="CD32" i="20"/>
  <c r="CA32" i="20"/>
  <c r="BX32" i="20"/>
  <c r="BU32" i="20"/>
  <c r="CE32" i="20" s="1"/>
  <c r="CD31" i="20"/>
  <c r="CA31" i="20"/>
  <c r="BX31" i="20"/>
  <c r="BU31" i="20"/>
  <c r="CE31" i="20" s="1"/>
  <c r="CQ61" i="19"/>
  <c r="CN61" i="19"/>
  <c r="CK61" i="19"/>
  <c r="CG61" i="19"/>
  <c r="CH61" i="19" s="1"/>
  <c r="CQ60" i="19"/>
  <c r="CN60" i="19"/>
  <c r="CK60" i="19"/>
  <c r="CG60" i="19"/>
  <c r="CH60" i="19" s="1"/>
  <c r="CQ59" i="19"/>
  <c r="CN59" i="19"/>
  <c r="CK59" i="19"/>
  <c r="CG59" i="19"/>
  <c r="CH59" i="19" s="1"/>
  <c r="CQ58" i="19"/>
  <c r="CN58" i="19"/>
  <c r="CK58" i="19"/>
  <c r="CH58" i="19"/>
  <c r="CQ57" i="19"/>
  <c r="CN57" i="19"/>
  <c r="CK57" i="19"/>
  <c r="CH57" i="19"/>
  <c r="CQ51" i="19"/>
  <c r="CN51" i="19"/>
  <c r="CK51" i="19"/>
  <c r="CG51" i="19"/>
  <c r="CH51" i="19" s="1"/>
  <c r="CQ50" i="19"/>
  <c r="CN50" i="19"/>
  <c r="CK50" i="19"/>
  <c r="CG50" i="19"/>
  <c r="CH50" i="19" s="1"/>
  <c r="CQ49" i="19"/>
  <c r="CN49" i="19"/>
  <c r="CK49" i="19"/>
  <c r="CG49" i="19"/>
  <c r="CH49" i="19" s="1"/>
  <c r="CQ48" i="19"/>
  <c r="CN48" i="19"/>
  <c r="CK48" i="19"/>
  <c r="CH48" i="19"/>
  <c r="CQ47" i="19"/>
  <c r="CN47" i="19"/>
  <c r="CK47" i="19"/>
  <c r="CH47" i="19"/>
  <c r="CQ41" i="19"/>
  <c r="CN41" i="19"/>
  <c r="CK41" i="19"/>
  <c r="CG41" i="19"/>
  <c r="CH41" i="19" s="1"/>
  <c r="CQ40" i="19"/>
  <c r="CN40" i="19"/>
  <c r="CK40" i="19"/>
  <c r="CG40" i="19"/>
  <c r="CH40" i="19" s="1"/>
  <c r="CQ39" i="19"/>
  <c r="CN39" i="19"/>
  <c r="CK39" i="19"/>
  <c r="CG39" i="19"/>
  <c r="CH39" i="19" s="1"/>
  <c r="CQ38" i="19"/>
  <c r="CN38" i="19"/>
  <c r="CK38" i="19"/>
  <c r="CG38" i="19"/>
  <c r="CH38" i="19" s="1"/>
  <c r="CQ37" i="19"/>
  <c r="CN37" i="19"/>
  <c r="CK37" i="19"/>
  <c r="CG37" i="19"/>
  <c r="CH37" i="19" s="1"/>
  <c r="CQ36" i="19"/>
  <c r="CN36" i="19"/>
  <c r="CK36" i="19"/>
  <c r="CG36" i="19"/>
  <c r="CH36" i="19" s="1"/>
  <c r="CQ35" i="19"/>
  <c r="CN35" i="19"/>
  <c r="CK35" i="19"/>
  <c r="CG35" i="19"/>
  <c r="CH35" i="19" s="1"/>
  <c r="CQ34" i="19"/>
  <c r="CN34" i="19"/>
  <c r="CK34" i="19"/>
  <c r="CG34" i="19"/>
  <c r="CH34" i="19" s="1"/>
  <c r="CQ33" i="19"/>
  <c r="CN33" i="19"/>
  <c r="CK33" i="19"/>
  <c r="CH33" i="19"/>
  <c r="CR33" i="19" s="1"/>
  <c r="CQ32" i="19"/>
  <c r="CN32" i="19"/>
  <c r="CK32" i="19"/>
  <c r="CH32" i="19"/>
  <c r="CR32" i="19" s="1"/>
  <c r="BY57" i="17"/>
  <c r="BV57" i="17"/>
  <c r="BS57" i="17"/>
  <c r="BO57" i="17"/>
  <c r="BP57" i="17" s="1"/>
  <c r="BY56" i="17"/>
  <c r="BV56" i="17"/>
  <c r="BS56" i="17"/>
  <c r="BO56" i="17"/>
  <c r="BP56" i="17" s="1"/>
  <c r="BY55" i="17"/>
  <c r="BV55" i="17"/>
  <c r="BS55" i="17"/>
  <c r="BO55" i="17"/>
  <c r="BP55" i="17" s="1"/>
  <c r="BY54" i="17"/>
  <c r="BV54" i="17"/>
  <c r="BS54" i="17"/>
  <c r="BP54" i="17"/>
  <c r="BY53" i="17"/>
  <c r="BV53" i="17"/>
  <c r="BS53" i="17"/>
  <c r="BP53" i="17"/>
  <c r="BY47" i="17"/>
  <c r="BV47" i="17"/>
  <c r="BS47" i="17"/>
  <c r="BO47" i="17"/>
  <c r="BP47" i="17" s="1"/>
  <c r="BY46" i="17"/>
  <c r="BV46" i="17"/>
  <c r="BS46" i="17"/>
  <c r="BO46" i="17"/>
  <c r="BP46" i="17" s="1"/>
  <c r="BY45" i="17"/>
  <c r="BV45" i="17"/>
  <c r="BS45" i="17"/>
  <c r="BO45" i="17"/>
  <c r="BP45" i="17" s="1"/>
  <c r="BY44" i="17"/>
  <c r="BS44" i="17"/>
  <c r="BP44" i="17"/>
  <c r="BY43" i="17"/>
  <c r="BV43" i="17"/>
  <c r="BS43" i="17"/>
  <c r="BP43" i="17"/>
  <c r="CR47" i="19" l="1"/>
  <c r="CR48" i="19"/>
  <c r="CR49" i="19"/>
  <c r="CR50" i="19"/>
  <c r="CR52" i="19" s="1"/>
  <c r="CR57" i="19"/>
  <c r="CR58" i="19"/>
  <c r="CR59" i="19"/>
  <c r="CR60" i="19"/>
  <c r="CR61" i="19"/>
  <c r="CD31" i="21"/>
  <c r="CD46" i="21"/>
  <c r="BZ43" i="17"/>
  <c r="CD32" i="21"/>
  <c r="CD34" i="21"/>
  <c r="CD36" i="21"/>
  <c r="CD39" i="21"/>
  <c r="CD41" i="21" s="1"/>
  <c r="CD47" i="21"/>
  <c r="CD31" i="22"/>
  <c r="CD47" i="22"/>
  <c r="CD56" i="22"/>
  <c r="CE33" i="20"/>
  <c r="CE34" i="20"/>
  <c r="CE48" i="20"/>
  <c r="CE58" i="20"/>
  <c r="CD48" i="21"/>
  <c r="CD49" i="21"/>
  <c r="CD50" i="21"/>
  <c r="CD56" i="21"/>
  <c r="CD61" i="21" s="1"/>
  <c r="CD33" i="22"/>
  <c r="CD35" i="22"/>
  <c r="CD37" i="22"/>
  <c r="CD39" i="22"/>
  <c r="CD34" i="22"/>
  <c r="CD36" i="22"/>
  <c r="CD38" i="22"/>
  <c r="CD40" i="22"/>
  <c r="CD58" i="21"/>
  <c r="CD60" i="21"/>
  <c r="CD38" i="21"/>
  <c r="CD40" i="21"/>
  <c r="CD33" i="21"/>
  <c r="CD35" i="21"/>
  <c r="CD37" i="21"/>
  <c r="CE61" i="20"/>
  <c r="CE51" i="20"/>
  <c r="CE38" i="20"/>
  <c r="CE40" i="20"/>
  <c r="CE39" i="20"/>
  <c r="CE35" i="20"/>
  <c r="CR51" i="19"/>
  <c r="CR41" i="19"/>
  <c r="CR34" i="19"/>
  <c r="CR36" i="19"/>
  <c r="CR38" i="19"/>
  <c r="CR40" i="19"/>
  <c r="CR35" i="19"/>
  <c r="CR37" i="19"/>
  <c r="CR39" i="19"/>
  <c r="CD51" i="22"/>
  <c r="CD61" i="22"/>
  <c r="CD51" i="21"/>
  <c r="CR62" i="19"/>
  <c r="BZ44" i="17"/>
  <c r="BZ46" i="17"/>
  <c r="BZ53" i="17"/>
  <c r="BZ55" i="17"/>
  <c r="BZ57" i="17"/>
  <c r="BZ45" i="17"/>
  <c r="BZ47" i="17"/>
  <c r="BZ54" i="17"/>
  <c r="BZ56" i="17"/>
  <c r="CR42" i="19" l="1"/>
  <c r="CD41" i="22"/>
  <c r="CD63" i="22" s="1"/>
  <c r="L149" i="22" s="1"/>
  <c r="CE41" i="20"/>
  <c r="CE63" i="20" s="1"/>
  <c r="L149" i="20" s="1"/>
  <c r="BZ58" i="17"/>
  <c r="BZ48" i="17"/>
  <c r="CD63" i="21"/>
  <c r="L149" i="21" s="1"/>
  <c r="CR64" i="19"/>
  <c r="L149" i="19" s="1"/>
  <c r="J149" i="19" s="1"/>
  <c r="BO36" i="17"/>
  <c r="B139" i="22" l="1"/>
  <c r="B126" i="21"/>
  <c r="B139" i="21"/>
  <c r="B139" i="20"/>
  <c r="B139" i="19"/>
  <c r="B126" i="22"/>
  <c r="B126" i="20"/>
  <c r="B126" i="19"/>
  <c r="BO30" i="17"/>
  <c r="BP29" i="17"/>
  <c r="BP28" i="17"/>
  <c r="BV31" i="17"/>
  <c r="BS37" i="17"/>
  <c r="BV37" i="17"/>
  <c r="BV29" i="17"/>
  <c r="BV30" i="17"/>
  <c r="BV32" i="17"/>
  <c r="BV33" i="17"/>
  <c r="BV34" i="17"/>
  <c r="BV35" i="17"/>
  <c r="BV36" i="17"/>
  <c r="BV28" i="17"/>
  <c r="BS29" i="17"/>
  <c r="BS30" i="17"/>
  <c r="BS31" i="17"/>
  <c r="BS32" i="17"/>
  <c r="BS33" i="17"/>
  <c r="BS34" i="17"/>
  <c r="BS35" i="17"/>
  <c r="BS36" i="17"/>
  <c r="BS28" i="17"/>
  <c r="BP30" i="17"/>
  <c r="BO31" i="17"/>
  <c r="BP31" i="17" s="1"/>
  <c r="BO32" i="17"/>
  <c r="BP32" i="17" s="1"/>
  <c r="BO33" i="17"/>
  <c r="BP33" i="17" s="1"/>
  <c r="BO34" i="17"/>
  <c r="BP34" i="17" s="1"/>
  <c r="BO35" i="17"/>
  <c r="BP35" i="17" s="1"/>
  <c r="BP36" i="17"/>
  <c r="BO37" i="17"/>
  <c r="BP37" i="17" s="1"/>
  <c r="BZ37" i="17" l="1"/>
  <c r="BY28" i="17"/>
  <c r="BY37" i="17"/>
  <c r="BY29" i="17"/>
  <c r="BY31" i="17"/>
  <c r="BY32" i="17"/>
  <c r="BY33" i="17"/>
  <c r="BY34" i="17"/>
  <c r="BY35" i="17"/>
  <c r="BY36" i="17"/>
  <c r="BZ29" i="17"/>
  <c r="BZ28" i="17" l="1"/>
  <c r="BZ36" i="17"/>
  <c r="BZ35" i="17"/>
  <c r="BZ34" i="17"/>
  <c r="BZ33" i="17"/>
  <c r="BZ32" i="17"/>
  <c r="BZ31" i="17"/>
  <c r="BZ30" i="17"/>
  <c r="B178" i="17"/>
  <c r="B179" i="21" l="1"/>
  <c r="B179" i="20"/>
  <c r="B179" i="19"/>
  <c r="B179" i="22"/>
  <c r="BZ38" i="17"/>
  <c r="BZ60" i="17" s="1"/>
  <c r="L148" i="17" s="1"/>
  <c r="J148" i="17" s="1"/>
  <c r="B136" i="22"/>
  <c r="A136" i="22"/>
  <c r="B135" i="22"/>
  <c r="A135" i="22"/>
  <c r="B134" i="22"/>
  <c r="A134" i="22"/>
  <c r="B133" i="22"/>
  <c r="A133" i="22"/>
  <c r="B132" i="22"/>
  <c r="A132" i="22"/>
  <c r="B131" i="22"/>
  <c r="A131" i="22"/>
  <c r="B136" i="21"/>
  <c r="A136" i="21"/>
  <c r="B135" i="21"/>
  <c r="A135" i="21"/>
  <c r="B134" i="21"/>
  <c r="A134" i="21"/>
  <c r="B133" i="21"/>
  <c r="A133" i="21"/>
  <c r="B132" i="21"/>
  <c r="A132" i="21"/>
  <c r="B131" i="21"/>
  <c r="A131" i="21"/>
  <c r="B136" i="20"/>
  <c r="A136" i="20"/>
  <c r="B135" i="20"/>
  <c r="A135" i="20"/>
  <c r="B134" i="20"/>
  <c r="A134" i="20"/>
  <c r="B133" i="20"/>
  <c r="A133" i="20"/>
  <c r="B132" i="20"/>
  <c r="A132" i="20"/>
  <c r="B131" i="20"/>
  <c r="A131" i="20"/>
  <c r="B136" i="19"/>
  <c r="B135" i="19"/>
  <c r="B134" i="19"/>
  <c r="B133" i="19"/>
  <c r="B132" i="19"/>
  <c r="B131" i="19"/>
  <c r="A134" i="19"/>
  <c r="A136" i="19"/>
  <c r="A135" i="19"/>
  <c r="A133" i="19"/>
  <c r="A132" i="19"/>
  <c r="A131" i="19"/>
  <c r="BQ193" i="21"/>
  <c r="BQ192" i="21"/>
  <c r="BQ191" i="21"/>
  <c r="BQ190" i="21"/>
  <c r="BQ189" i="21"/>
  <c r="BQ188" i="21"/>
  <c r="BQ187" i="21"/>
  <c r="BQ186" i="21"/>
  <c r="BQ194" i="21" s="1"/>
  <c r="BQ185" i="21"/>
  <c r="BQ184" i="21"/>
  <c r="BP176" i="21"/>
  <c r="BP175" i="21"/>
  <c r="BP174" i="21"/>
  <c r="BP173" i="21"/>
  <c r="BP172" i="21"/>
  <c r="BP171" i="21"/>
  <c r="BP170" i="21"/>
  <c r="BP161" i="21"/>
  <c r="BP160" i="21"/>
  <c r="BP159" i="21"/>
  <c r="BP158" i="21"/>
  <c r="BP157" i="21"/>
  <c r="BP135" i="21"/>
  <c r="BP134" i="21"/>
  <c r="BP133" i="21"/>
  <c r="BP132" i="21"/>
  <c r="BP131" i="21"/>
  <c r="BP130" i="21"/>
  <c r="BP129" i="21"/>
  <c r="BP128" i="21"/>
  <c r="BP127" i="21"/>
  <c r="BP126" i="21"/>
  <c r="BP125" i="21"/>
  <c r="BP124" i="21"/>
  <c r="BP123" i="21"/>
  <c r="BP122" i="21"/>
  <c r="BP121" i="21"/>
  <c r="BP120" i="21"/>
  <c r="BP119" i="21"/>
  <c r="BP118" i="21"/>
  <c r="BP117" i="21"/>
  <c r="BP116" i="21"/>
  <c r="BP115" i="21"/>
  <c r="BP114" i="21"/>
  <c r="BP113" i="21"/>
  <c r="BP112" i="21"/>
  <c r="BP111" i="21"/>
  <c r="BP110" i="21"/>
  <c r="BP109" i="21"/>
  <c r="BP108" i="21"/>
  <c r="BP107" i="21"/>
  <c r="BP106" i="21"/>
  <c r="BP105" i="21"/>
  <c r="BP104" i="21"/>
  <c r="BP103" i="21"/>
  <c r="BP102" i="21"/>
  <c r="BP101" i="21"/>
  <c r="BP100" i="21"/>
  <c r="BP99" i="21"/>
  <c r="BP98" i="21"/>
  <c r="BP97" i="21"/>
  <c r="BP96" i="21"/>
  <c r="BP95" i="21"/>
  <c r="BP94" i="21"/>
  <c r="BP93" i="21"/>
  <c r="BP92" i="21"/>
  <c r="BP91" i="21"/>
  <c r="BP90" i="21"/>
  <c r="BP89" i="21"/>
  <c r="BP88" i="21"/>
  <c r="BP87" i="21"/>
  <c r="BP86" i="21"/>
  <c r="BP85" i="21"/>
  <c r="BP84" i="21"/>
  <c r="BP80" i="21"/>
  <c r="BP79" i="21"/>
  <c r="BP78" i="21"/>
  <c r="BP77" i="21"/>
  <c r="BP76" i="21"/>
  <c r="BP72" i="21"/>
  <c r="BP71" i="21"/>
  <c r="BP70" i="21"/>
  <c r="BP69" i="21"/>
  <c r="BP68" i="21"/>
  <c r="BP67" i="21"/>
  <c r="BP66" i="21"/>
  <c r="B5" i="17"/>
  <c r="B6" i="17"/>
  <c r="J6" i="17"/>
  <c r="L135" i="17"/>
  <c r="L134" i="17"/>
  <c r="L133" i="17"/>
  <c r="L132" i="17"/>
  <c r="L131" i="17"/>
  <c r="L130" i="17"/>
  <c r="BO151" i="17"/>
  <c r="BO150" i="17"/>
  <c r="BO149" i="17"/>
  <c r="BO148" i="17"/>
  <c r="BO147" i="17"/>
  <c r="BO146" i="17"/>
  <c r="BO145" i="17"/>
  <c r="BO144" i="17"/>
  <c r="BO143" i="17"/>
  <c r="BO142" i="17"/>
  <c r="BO141" i="17"/>
  <c r="BO140" i="17"/>
  <c r="BO139" i="17"/>
  <c r="BS151" i="20"/>
  <c r="BS150" i="20"/>
  <c r="BS149" i="20"/>
  <c r="BS148" i="20"/>
  <c r="BS147" i="20"/>
  <c r="BS146" i="20"/>
  <c r="BS145" i="20"/>
  <c r="BS144" i="20"/>
  <c r="BS143" i="20"/>
  <c r="BS142" i="20"/>
  <c r="BS141" i="20"/>
  <c r="BS140" i="20"/>
  <c r="BS139" i="20"/>
  <c r="BR151" i="21"/>
  <c r="BR150" i="21"/>
  <c r="BR149" i="21"/>
  <c r="BR148" i="21"/>
  <c r="BR147" i="21"/>
  <c r="BR146" i="21"/>
  <c r="BR145" i="21"/>
  <c r="BR144" i="21"/>
  <c r="BR143" i="21"/>
  <c r="BR142" i="21"/>
  <c r="BR141" i="21"/>
  <c r="BR140" i="21"/>
  <c r="BR139" i="21"/>
  <c r="BQ193" i="22"/>
  <c r="BQ192" i="22"/>
  <c r="BQ191" i="22"/>
  <c r="BQ190" i="22"/>
  <c r="BQ189" i="22"/>
  <c r="BQ188" i="22"/>
  <c r="BQ187" i="22"/>
  <c r="BQ186" i="22"/>
  <c r="BQ185" i="22"/>
  <c r="BQ184" i="22"/>
  <c r="BQ183" i="22"/>
  <c r="BR151" i="22"/>
  <c r="BR150" i="22"/>
  <c r="BR149" i="22"/>
  <c r="BR148" i="22"/>
  <c r="BR147" i="22"/>
  <c r="BR146" i="22"/>
  <c r="BR145" i="22"/>
  <c r="BR144" i="22"/>
  <c r="BR143" i="22"/>
  <c r="BR142" i="22"/>
  <c r="BR141" i="22"/>
  <c r="BR140" i="22"/>
  <c r="BR139" i="22"/>
  <c r="BP161" i="22"/>
  <c r="BP160" i="22"/>
  <c r="BP159" i="22"/>
  <c r="BP158" i="22"/>
  <c r="BP157" i="22"/>
  <c r="BP135" i="22"/>
  <c r="BP134" i="22"/>
  <c r="BP133" i="22"/>
  <c r="BP132" i="22"/>
  <c r="BP131" i="22"/>
  <c r="BP130" i="22"/>
  <c r="BP129" i="22"/>
  <c r="BP128" i="22"/>
  <c r="BP127" i="22"/>
  <c r="BP126" i="22"/>
  <c r="BP125" i="22"/>
  <c r="BP124" i="22"/>
  <c r="BP123" i="22"/>
  <c r="BP122" i="22"/>
  <c r="BP121" i="22"/>
  <c r="BP120" i="22"/>
  <c r="BP119" i="22"/>
  <c r="BP118" i="22"/>
  <c r="BP117" i="22"/>
  <c r="BP116" i="22"/>
  <c r="BP115" i="22"/>
  <c r="BP114" i="22"/>
  <c r="BP113" i="22"/>
  <c r="BP112" i="22"/>
  <c r="BP111" i="22"/>
  <c r="BP110" i="22"/>
  <c r="BP109" i="22"/>
  <c r="BP108" i="22"/>
  <c r="BP107" i="22"/>
  <c r="BP106" i="22"/>
  <c r="BP105" i="22"/>
  <c r="BP104" i="22"/>
  <c r="BP103" i="22"/>
  <c r="BP102" i="22"/>
  <c r="BP101" i="22"/>
  <c r="BP100" i="22"/>
  <c r="BP99" i="22"/>
  <c r="BP98" i="22"/>
  <c r="BP97" i="22"/>
  <c r="BP96" i="22"/>
  <c r="BP95" i="22"/>
  <c r="BP94" i="22"/>
  <c r="BP93" i="22"/>
  <c r="BP92" i="22"/>
  <c r="BP91" i="22"/>
  <c r="BP90" i="22"/>
  <c r="BP89" i="22"/>
  <c r="BP88" i="22"/>
  <c r="BP87" i="22"/>
  <c r="BP86" i="22"/>
  <c r="BP85" i="22"/>
  <c r="BP84" i="22"/>
  <c r="BP80" i="22"/>
  <c r="BP79" i="22"/>
  <c r="BP78" i="22"/>
  <c r="BP77" i="22"/>
  <c r="BP76" i="22"/>
  <c r="BP72" i="22"/>
  <c r="BP71" i="22"/>
  <c r="BP70" i="22"/>
  <c r="BP69" i="22"/>
  <c r="BP68" i="22"/>
  <c r="BP67" i="22"/>
  <c r="BP66" i="22"/>
  <c r="BR170" i="21"/>
  <c r="BR171" i="21"/>
  <c r="BR172" i="21"/>
  <c r="BR173" i="21"/>
  <c r="BR174" i="21"/>
  <c r="BR175" i="21"/>
  <c r="BR176" i="21"/>
  <c r="BS194" i="20"/>
  <c r="BR193" i="20"/>
  <c r="BR192" i="20"/>
  <c r="BR191" i="20"/>
  <c r="BR190" i="20"/>
  <c r="BR189" i="20"/>
  <c r="BR188" i="20"/>
  <c r="BR187" i="20"/>
  <c r="BR186" i="20"/>
  <c r="BR185" i="20"/>
  <c r="BR184" i="20"/>
  <c r="BR183" i="20"/>
  <c r="BQ161" i="20"/>
  <c r="BQ160" i="20"/>
  <c r="BQ159" i="20"/>
  <c r="BQ158" i="20"/>
  <c r="BQ157" i="20"/>
  <c r="BQ135" i="20"/>
  <c r="BQ134" i="20"/>
  <c r="BQ133" i="20"/>
  <c r="BQ132" i="20"/>
  <c r="BQ131" i="20"/>
  <c r="BQ130" i="20"/>
  <c r="BQ129" i="20"/>
  <c r="BQ128" i="20"/>
  <c r="BQ127" i="20"/>
  <c r="BQ126" i="20"/>
  <c r="BQ125" i="20"/>
  <c r="BQ124" i="20"/>
  <c r="BQ123" i="20"/>
  <c r="BQ122" i="20"/>
  <c r="BQ121" i="20"/>
  <c r="BQ120" i="20"/>
  <c r="BQ119" i="20"/>
  <c r="BQ118" i="20"/>
  <c r="BQ117" i="20"/>
  <c r="BQ116" i="20"/>
  <c r="BQ115" i="20"/>
  <c r="BQ114" i="20"/>
  <c r="BQ113" i="20"/>
  <c r="BQ112" i="20"/>
  <c r="BQ111" i="20"/>
  <c r="BQ110" i="20"/>
  <c r="BQ109" i="20"/>
  <c r="BQ108" i="20"/>
  <c r="BQ107" i="20"/>
  <c r="BQ106" i="20"/>
  <c r="BQ105" i="20"/>
  <c r="BQ104" i="20"/>
  <c r="BQ103" i="20"/>
  <c r="BQ102" i="20"/>
  <c r="BQ101" i="20"/>
  <c r="BQ100" i="20"/>
  <c r="BQ99" i="20"/>
  <c r="BQ98" i="20"/>
  <c r="BQ97" i="20"/>
  <c r="BQ96" i="20"/>
  <c r="BQ95" i="20"/>
  <c r="BQ94" i="20"/>
  <c r="BQ93" i="20"/>
  <c r="BQ92" i="20"/>
  <c r="BQ91" i="20"/>
  <c r="BQ90" i="20"/>
  <c r="BQ89" i="20"/>
  <c r="BQ88" i="20"/>
  <c r="BQ87" i="20"/>
  <c r="BQ86" i="20"/>
  <c r="BQ85" i="20"/>
  <c r="BQ84" i="20"/>
  <c r="BQ80" i="20"/>
  <c r="BQ79" i="20"/>
  <c r="BQ78" i="20"/>
  <c r="BQ77" i="20"/>
  <c r="BQ76" i="20"/>
  <c r="BQ72" i="20"/>
  <c r="BQ71" i="20"/>
  <c r="BQ70" i="20"/>
  <c r="BQ69" i="20"/>
  <c r="BQ68" i="20"/>
  <c r="BQ67" i="20"/>
  <c r="BQ66" i="20"/>
  <c r="CF189" i="19"/>
  <c r="CE189" i="19"/>
  <c r="CD176" i="19"/>
  <c r="CD175" i="19"/>
  <c r="CD174" i="19"/>
  <c r="CD173" i="19"/>
  <c r="CD172" i="19"/>
  <c r="CD171" i="19"/>
  <c r="CD170" i="19"/>
  <c r="CG152" i="19"/>
  <c r="CG151" i="19"/>
  <c r="CG150" i="19"/>
  <c r="CG149" i="19"/>
  <c r="CG148" i="19"/>
  <c r="CG147" i="19"/>
  <c r="CG146" i="19"/>
  <c r="CG145" i="19"/>
  <c r="CG144" i="19"/>
  <c r="CG143" i="19"/>
  <c r="CG142" i="19"/>
  <c r="CG141" i="19"/>
  <c r="CG140" i="19"/>
  <c r="CD162" i="19"/>
  <c r="CD161" i="19"/>
  <c r="CD160" i="19"/>
  <c r="CD159" i="19"/>
  <c r="CD158" i="19"/>
  <c r="CD136" i="19"/>
  <c r="CD135" i="19"/>
  <c r="CD134" i="19"/>
  <c r="CD133" i="19"/>
  <c r="CD132" i="19"/>
  <c r="CD131" i="19"/>
  <c r="CD130" i="19"/>
  <c r="CD129" i="19"/>
  <c r="CD128" i="19"/>
  <c r="CD127" i="19"/>
  <c r="CD126" i="19"/>
  <c r="CD125" i="19"/>
  <c r="CD124" i="19"/>
  <c r="CD123" i="19"/>
  <c r="CD122" i="19"/>
  <c r="CD121" i="19"/>
  <c r="CD120" i="19"/>
  <c r="CD119" i="19"/>
  <c r="CD118" i="19"/>
  <c r="CD117" i="19"/>
  <c r="CD116" i="19"/>
  <c r="CD115" i="19"/>
  <c r="CD114" i="19"/>
  <c r="CD113" i="19"/>
  <c r="CD112" i="19"/>
  <c r="CD111" i="19"/>
  <c r="CD110" i="19"/>
  <c r="CD109" i="19"/>
  <c r="CD108" i="19"/>
  <c r="CD107" i="19"/>
  <c r="CD106" i="19"/>
  <c r="CD105" i="19"/>
  <c r="CD104" i="19"/>
  <c r="CD103" i="19"/>
  <c r="CD102" i="19"/>
  <c r="CD101" i="19"/>
  <c r="CD100" i="19"/>
  <c r="CD99" i="19"/>
  <c r="CD98" i="19"/>
  <c r="CD97" i="19"/>
  <c r="CD96" i="19"/>
  <c r="CD95" i="19"/>
  <c r="CD94" i="19"/>
  <c r="CD93" i="19"/>
  <c r="CD92" i="19"/>
  <c r="CD91" i="19"/>
  <c r="CD90" i="19"/>
  <c r="CD89" i="19"/>
  <c r="CD88" i="19"/>
  <c r="CD87" i="19"/>
  <c r="CD86" i="19"/>
  <c r="CD85" i="19"/>
  <c r="CD81" i="19"/>
  <c r="CD80" i="19"/>
  <c r="CD79" i="19"/>
  <c r="CD78" i="19"/>
  <c r="CD77" i="19"/>
  <c r="CD73" i="19"/>
  <c r="CD72" i="19"/>
  <c r="CD71" i="19"/>
  <c r="CD70" i="19"/>
  <c r="CD69" i="19"/>
  <c r="CD68" i="19"/>
  <c r="CD67" i="19"/>
  <c r="BN182" i="17"/>
  <c r="BN187" i="17"/>
  <c r="BN186" i="17"/>
  <c r="BN185" i="17"/>
  <c r="BN184" i="17"/>
  <c r="BN183" i="17"/>
  <c r="BL161" i="17"/>
  <c r="BL160" i="17"/>
  <c r="BL159" i="17"/>
  <c r="BL158" i="17"/>
  <c r="BL157" i="17"/>
  <c r="BL135" i="17"/>
  <c r="BL134" i="17"/>
  <c r="BL133" i="17"/>
  <c r="BL132" i="17"/>
  <c r="BL131" i="17"/>
  <c r="BL130" i="17"/>
  <c r="BL129" i="17"/>
  <c r="BL128" i="17"/>
  <c r="BL127" i="17"/>
  <c r="BL126" i="17"/>
  <c r="BL125" i="17"/>
  <c r="BL124" i="17"/>
  <c r="BL123" i="17"/>
  <c r="BL122" i="17"/>
  <c r="BL121" i="17"/>
  <c r="BL120" i="17"/>
  <c r="BL119" i="17"/>
  <c r="BL118" i="17"/>
  <c r="BL117" i="17"/>
  <c r="BL116" i="17"/>
  <c r="BL115" i="17"/>
  <c r="BL114" i="17"/>
  <c r="BL113" i="17"/>
  <c r="BL112" i="17"/>
  <c r="BL111" i="17"/>
  <c r="BL110" i="17"/>
  <c r="BL109" i="17"/>
  <c r="BL108" i="17"/>
  <c r="BL107" i="17"/>
  <c r="BL106" i="17"/>
  <c r="BL105" i="17"/>
  <c r="BL104" i="17"/>
  <c r="BL103" i="17"/>
  <c r="BL102" i="17"/>
  <c r="BL101" i="17"/>
  <c r="BL100" i="17"/>
  <c r="BL99" i="17"/>
  <c r="BL98" i="17"/>
  <c r="BL97" i="17"/>
  <c r="BL96" i="17"/>
  <c r="BL95" i="17"/>
  <c r="BL94" i="17"/>
  <c r="BL93" i="17"/>
  <c r="BL92" i="17"/>
  <c r="BL91" i="17"/>
  <c r="BL90" i="17"/>
  <c r="BL89" i="17"/>
  <c r="BL88" i="17"/>
  <c r="BL87" i="17"/>
  <c r="BL86" i="17"/>
  <c r="BL85" i="17"/>
  <c r="BL84" i="17"/>
  <c r="BL80" i="17"/>
  <c r="BL79" i="17"/>
  <c r="BL78" i="17"/>
  <c r="BL77" i="17"/>
  <c r="BL76" i="17"/>
  <c r="BL71" i="17"/>
  <c r="BL70" i="17"/>
  <c r="BL69" i="17"/>
  <c r="BL68" i="17"/>
  <c r="BL67" i="17"/>
  <c r="BL66" i="17"/>
  <c r="BL65" i="17"/>
  <c r="F40" i="22"/>
  <c r="BR193" i="22"/>
  <c r="BR192" i="22"/>
  <c r="BR191" i="22"/>
  <c r="BR190" i="22"/>
  <c r="BR189" i="22"/>
  <c r="BR188" i="22"/>
  <c r="BR187" i="22"/>
  <c r="BR186" i="22"/>
  <c r="BR185" i="22"/>
  <c r="BR184" i="22"/>
  <c r="BR183" i="22"/>
  <c r="BT151" i="22"/>
  <c r="BT150" i="22"/>
  <c r="BT149" i="22"/>
  <c r="BT148" i="22"/>
  <c r="BT147" i="22"/>
  <c r="BT146" i="22"/>
  <c r="BT145" i="22"/>
  <c r="BT144" i="22"/>
  <c r="BT143" i="22"/>
  <c r="BT142" i="22"/>
  <c r="BT141" i="22"/>
  <c r="BT140" i="22"/>
  <c r="BT139" i="22"/>
  <c r="BQ176" i="22"/>
  <c r="BQ175" i="22"/>
  <c r="BQ174" i="22"/>
  <c r="BQ173" i="22"/>
  <c r="BQ172" i="22"/>
  <c r="BQ171" i="22"/>
  <c r="BQ170" i="22"/>
  <c r="BR161" i="22"/>
  <c r="BR160" i="22"/>
  <c r="BR159" i="22"/>
  <c r="BR158" i="22"/>
  <c r="BR157" i="22"/>
  <c r="BR135" i="22"/>
  <c r="BR134" i="22"/>
  <c r="BR133" i="22"/>
  <c r="BR132" i="22"/>
  <c r="BR131" i="22"/>
  <c r="BR130" i="22"/>
  <c r="BR129" i="22"/>
  <c r="BR128" i="22"/>
  <c r="BR127" i="22"/>
  <c r="BR126" i="22"/>
  <c r="BR125" i="22"/>
  <c r="BR124" i="22"/>
  <c r="BR123" i="22"/>
  <c r="BR122" i="22"/>
  <c r="BR121" i="22"/>
  <c r="BR120" i="22"/>
  <c r="BR119" i="22"/>
  <c r="BR118" i="22"/>
  <c r="BR117" i="22"/>
  <c r="BR116" i="22"/>
  <c r="BR115" i="22"/>
  <c r="BR114" i="22"/>
  <c r="BR113" i="22"/>
  <c r="BR112" i="22"/>
  <c r="BR111" i="22"/>
  <c r="BR110" i="22"/>
  <c r="BR109" i="22"/>
  <c r="BR108" i="22"/>
  <c r="BR107" i="22"/>
  <c r="BR106" i="22"/>
  <c r="BR105" i="22"/>
  <c r="BR104" i="22"/>
  <c r="BR103" i="22"/>
  <c r="BR102" i="22"/>
  <c r="BR101" i="22"/>
  <c r="BR100" i="22"/>
  <c r="BR99" i="22"/>
  <c r="BR98" i="22"/>
  <c r="BR97" i="22"/>
  <c r="BR96" i="22"/>
  <c r="BR95" i="22"/>
  <c r="BR94" i="22"/>
  <c r="BR93" i="22"/>
  <c r="BR92" i="22"/>
  <c r="BR91" i="22"/>
  <c r="BR90" i="22"/>
  <c r="BR89" i="22"/>
  <c r="BR88" i="22"/>
  <c r="BR87" i="22"/>
  <c r="BR86" i="22"/>
  <c r="BR85" i="22"/>
  <c r="BR84" i="22"/>
  <c r="BR80" i="22"/>
  <c r="BR79" i="22"/>
  <c r="BR78" i="22"/>
  <c r="BR77" i="22"/>
  <c r="BR76" i="22"/>
  <c r="BR72" i="22"/>
  <c r="BR71" i="22"/>
  <c r="BR70" i="22"/>
  <c r="BR69" i="22"/>
  <c r="BR68" i="22"/>
  <c r="BR67" i="22"/>
  <c r="BR66" i="22"/>
  <c r="BR193" i="21"/>
  <c r="BR192" i="21"/>
  <c r="BR191" i="21"/>
  <c r="BR190" i="21"/>
  <c r="BR189" i="21"/>
  <c r="BR188" i="21"/>
  <c r="BR187" i="21"/>
  <c r="BR186" i="21"/>
  <c r="BR185" i="21"/>
  <c r="BR184" i="21"/>
  <c r="BR183" i="21"/>
  <c r="BT151" i="21"/>
  <c r="BT150" i="21"/>
  <c r="BT149" i="21"/>
  <c r="BT148" i="21"/>
  <c r="BT147" i="21"/>
  <c r="BT146" i="21"/>
  <c r="BT145" i="21"/>
  <c r="BT144" i="21"/>
  <c r="BT143" i="21"/>
  <c r="BT142" i="21"/>
  <c r="BT141" i="21"/>
  <c r="BT140" i="21"/>
  <c r="BT139" i="21"/>
  <c r="BR161" i="21"/>
  <c r="BR160" i="21"/>
  <c r="BR159" i="21"/>
  <c r="BR158" i="21"/>
  <c r="BR157" i="21"/>
  <c r="BR135" i="21"/>
  <c r="BR134" i="21"/>
  <c r="BR133" i="21"/>
  <c r="BR132" i="21"/>
  <c r="BR131" i="21"/>
  <c r="BR130" i="21"/>
  <c r="BR129" i="21"/>
  <c r="BR128" i="21"/>
  <c r="BR127" i="21"/>
  <c r="BR126" i="21"/>
  <c r="BR125" i="21"/>
  <c r="BR124" i="21"/>
  <c r="BR123" i="21"/>
  <c r="BR122" i="21"/>
  <c r="BR121" i="21"/>
  <c r="BR120" i="21"/>
  <c r="BR119" i="21"/>
  <c r="BR118" i="21"/>
  <c r="BR117" i="21"/>
  <c r="BR116" i="21"/>
  <c r="BR115" i="21"/>
  <c r="BR114" i="21"/>
  <c r="BR113" i="21"/>
  <c r="BR112" i="21"/>
  <c r="BR111" i="21"/>
  <c r="BR110" i="21"/>
  <c r="BR109" i="21"/>
  <c r="BR108" i="21"/>
  <c r="BR107" i="21"/>
  <c r="BR106" i="21"/>
  <c r="BR105" i="21"/>
  <c r="BR104" i="21"/>
  <c r="BR103" i="21"/>
  <c r="BR102" i="21"/>
  <c r="BR101" i="21"/>
  <c r="BR100" i="21"/>
  <c r="BR99" i="21"/>
  <c r="BR98" i="21"/>
  <c r="BR97" i="21"/>
  <c r="BR96" i="21"/>
  <c r="BR95" i="21"/>
  <c r="BR94" i="21"/>
  <c r="BR93" i="21"/>
  <c r="BR92" i="21"/>
  <c r="BR91" i="21"/>
  <c r="BR90" i="21"/>
  <c r="BR89" i="21"/>
  <c r="BR88" i="21"/>
  <c r="BR87" i="21"/>
  <c r="BR86" i="21"/>
  <c r="BR85" i="21"/>
  <c r="BR84" i="21"/>
  <c r="BR80" i="21"/>
  <c r="BR79" i="21"/>
  <c r="BR78" i="21"/>
  <c r="BR77" i="21"/>
  <c r="BR76" i="21"/>
  <c r="BR72" i="21"/>
  <c r="BR71" i="21"/>
  <c r="BR70" i="21"/>
  <c r="BR69" i="21"/>
  <c r="BR68" i="21"/>
  <c r="BR67" i="21"/>
  <c r="BR66" i="21"/>
  <c r="BU151" i="20"/>
  <c r="BU150" i="20"/>
  <c r="BU149" i="20"/>
  <c r="BU148" i="20"/>
  <c r="BU147" i="20"/>
  <c r="BU146" i="20"/>
  <c r="BU145" i="20"/>
  <c r="BU144" i="20"/>
  <c r="BU143" i="20"/>
  <c r="BU142" i="20"/>
  <c r="BU141" i="20"/>
  <c r="BU140" i="20"/>
  <c r="BU139" i="20"/>
  <c r="BT193" i="20"/>
  <c r="BT192" i="20"/>
  <c r="BT191" i="20"/>
  <c r="BT190" i="20"/>
  <c r="BT189" i="20"/>
  <c r="BT188" i="20"/>
  <c r="BT187" i="20"/>
  <c r="BT186" i="20"/>
  <c r="BT185" i="20"/>
  <c r="BT184" i="20"/>
  <c r="BT183" i="20"/>
  <c r="BR176" i="20"/>
  <c r="BR175" i="20"/>
  <c r="BR174" i="20"/>
  <c r="BR173" i="20"/>
  <c r="BR172" i="20"/>
  <c r="BR171" i="20"/>
  <c r="BR170" i="20"/>
  <c r="BS161" i="20"/>
  <c r="BS160" i="20"/>
  <c r="BS159" i="20"/>
  <c r="BS158" i="20"/>
  <c r="BS157" i="20"/>
  <c r="BS135" i="20"/>
  <c r="BS134" i="20"/>
  <c r="BS133" i="20"/>
  <c r="BS132" i="20"/>
  <c r="BS131" i="20"/>
  <c r="BS130" i="20"/>
  <c r="BS129" i="20"/>
  <c r="BS128" i="20"/>
  <c r="BS127" i="20"/>
  <c r="BS126" i="20"/>
  <c r="BS125" i="20"/>
  <c r="BS124" i="20"/>
  <c r="BS123" i="20"/>
  <c r="BS122" i="20"/>
  <c r="BS121" i="20"/>
  <c r="BS120" i="20"/>
  <c r="BS119" i="20"/>
  <c r="BS118" i="20"/>
  <c r="BS117" i="20"/>
  <c r="BS116" i="20"/>
  <c r="BS115" i="20"/>
  <c r="BS114" i="20"/>
  <c r="BS113" i="20"/>
  <c r="BS112" i="20"/>
  <c r="BS111" i="20"/>
  <c r="BS110" i="20"/>
  <c r="BS109" i="20"/>
  <c r="BS108" i="20"/>
  <c r="BS107" i="20"/>
  <c r="BS106" i="20"/>
  <c r="BS105" i="20"/>
  <c r="BS104" i="20"/>
  <c r="BS103" i="20"/>
  <c r="BS102" i="20"/>
  <c r="BS101" i="20"/>
  <c r="BS100" i="20"/>
  <c r="BS99" i="20"/>
  <c r="BS98" i="20"/>
  <c r="BS97" i="20"/>
  <c r="BS96" i="20"/>
  <c r="BS95" i="20"/>
  <c r="BS94" i="20"/>
  <c r="BS93" i="20"/>
  <c r="BS92" i="20"/>
  <c r="BS91" i="20"/>
  <c r="BS90" i="20"/>
  <c r="BS89" i="20"/>
  <c r="BS88" i="20"/>
  <c r="BS87" i="20"/>
  <c r="BS86" i="20"/>
  <c r="BS85" i="20"/>
  <c r="BS84" i="20"/>
  <c r="BS80" i="20"/>
  <c r="BS79" i="20"/>
  <c r="BS78" i="20"/>
  <c r="BS77" i="20"/>
  <c r="BS76" i="20"/>
  <c r="BS72" i="20"/>
  <c r="BS71" i="20"/>
  <c r="BS70" i="20"/>
  <c r="BS69" i="20"/>
  <c r="BS68" i="20"/>
  <c r="BS67" i="20"/>
  <c r="BS66" i="20"/>
  <c r="CI152" i="19"/>
  <c r="CI151" i="19"/>
  <c r="CI150" i="19"/>
  <c r="CI149" i="19"/>
  <c r="CI148" i="19"/>
  <c r="CI147" i="19"/>
  <c r="CI146" i="19"/>
  <c r="CI145" i="19"/>
  <c r="CI144" i="19"/>
  <c r="CI143" i="19"/>
  <c r="CI142" i="19"/>
  <c r="CI141" i="19"/>
  <c r="CI140" i="19"/>
  <c r="CG188" i="19"/>
  <c r="CG187" i="19"/>
  <c r="CG186" i="19"/>
  <c r="CG185" i="19"/>
  <c r="CG184" i="19"/>
  <c r="CG183" i="19"/>
  <c r="CE176" i="19"/>
  <c r="CE175" i="19"/>
  <c r="CE174" i="19"/>
  <c r="CE173" i="19"/>
  <c r="CE172" i="19"/>
  <c r="CE171" i="19"/>
  <c r="CE170" i="19"/>
  <c r="CF162" i="19"/>
  <c r="CF161" i="19"/>
  <c r="CF160" i="19"/>
  <c r="CF159" i="19"/>
  <c r="CF158" i="19"/>
  <c r="CF136" i="19"/>
  <c r="CF135" i="19"/>
  <c r="CF134" i="19"/>
  <c r="CF133" i="19"/>
  <c r="CF132" i="19"/>
  <c r="CF131" i="19"/>
  <c r="CF130" i="19"/>
  <c r="CF129" i="19"/>
  <c r="CF128" i="19"/>
  <c r="CF127" i="19"/>
  <c r="CF126" i="19"/>
  <c r="CF125" i="19"/>
  <c r="CF124" i="19"/>
  <c r="CF123" i="19"/>
  <c r="CF122" i="19"/>
  <c r="CF121" i="19"/>
  <c r="CF120" i="19"/>
  <c r="CF119" i="19"/>
  <c r="CF118" i="19"/>
  <c r="CF117" i="19"/>
  <c r="CF116" i="19"/>
  <c r="CF115" i="19"/>
  <c r="CF114" i="19"/>
  <c r="CF113" i="19"/>
  <c r="CF112" i="19"/>
  <c r="CF111" i="19"/>
  <c r="CF110" i="19"/>
  <c r="CF109" i="19"/>
  <c r="CF108" i="19"/>
  <c r="CF107" i="19"/>
  <c r="CF106" i="19"/>
  <c r="CF105" i="19"/>
  <c r="CF104" i="19"/>
  <c r="CF103" i="19"/>
  <c r="CF102" i="19"/>
  <c r="CF101" i="19"/>
  <c r="CF100" i="19"/>
  <c r="CF99" i="19"/>
  <c r="CF98" i="19"/>
  <c r="CF97" i="19"/>
  <c r="CF96" i="19"/>
  <c r="CF95" i="19"/>
  <c r="CF94" i="19"/>
  <c r="CF93" i="19"/>
  <c r="CF92" i="19"/>
  <c r="CF91" i="19"/>
  <c r="CF90" i="19"/>
  <c r="CF89" i="19"/>
  <c r="CF88" i="19"/>
  <c r="CF87" i="19"/>
  <c r="CF86" i="19"/>
  <c r="CF85" i="19"/>
  <c r="CF81" i="19"/>
  <c r="CF80" i="19"/>
  <c r="CF79" i="19"/>
  <c r="CF78" i="19"/>
  <c r="CF77" i="19"/>
  <c r="CF73" i="19"/>
  <c r="CF72" i="19"/>
  <c r="CF71" i="19"/>
  <c r="CF70" i="19"/>
  <c r="CF69" i="19"/>
  <c r="CF68" i="19"/>
  <c r="CF67" i="19"/>
  <c r="BQ151" i="17"/>
  <c r="BQ150" i="17"/>
  <c r="BQ149" i="17"/>
  <c r="BQ148" i="17"/>
  <c r="BQ147" i="17"/>
  <c r="BQ146" i="17"/>
  <c r="BQ145" i="17"/>
  <c r="BQ144" i="17"/>
  <c r="BQ143" i="17"/>
  <c r="BQ142" i="17"/>
  <c r="BQ141" i="17"/>
  <c r="BQ140" i="17"/>
  <c r="BQ139" i="17"/>
  <c r="BP187" i="17"/>
  <c r="BP186" i="17"/>
  <c r="BP185" i="17"/>
  <c r="BP184" i="17"/>
  <c r="BP183" i="17"/>
  <c r="BP182" i="17"/>
  <c r="BM175" i="17"/>
  <c r="BM174" i="17"/>
  <c r="BM173" i="17"/>
  <c r="BM172" i="17"/>
  <c r="BM171" i="17"/>
  <c r="BM170" i="17"/>
  <c r="BM169" i="17"/>
  <c r="BN161" i="17"/>
  <c r="BN160" i="17"/>
  <c r="BN159" i="17"/>
  <c r="BN158" i="17"/>
  <c r="BN157" i="17"/>
  <c r="BN135" i="17"/>
  <c r="BN134" i="17"/>
  <c r="BN133" i="17"/>
  <c r="BN132" i="17"/>
  <c r="BN131" i="17"/>
  <c r="BN130" i="17"/>
  <c r="BN129" i="17"/>
  <c r="BN128" i="17"/>
  <c r="BN127" i="17"/>
  <c r="BN126" i="17"/>
  <c r="BN125" i="17"/>
  <c r="BN124" i="17"/>
  <c r="BN123" i="17"/>
  <c r="BN122" i="17"/>
  <c r="BN121" i="17"/>
  <c r="BN120" i="17"/>
  <c r="BN119" i="17"/>
  <c r="BN118" i="17"/>
  <c r="BN117" i="17"/>
  <c r="BN116" i="17"/>
  <c r="BN115" i="17"/>
  <c r="BN114" i="17"/>
  <c r="BN113" i="17"/>
  <c r="BN112" i="17"/>
  <c r="BN111" i="17"/>
  <c r="BN110" i="17"/>
  <c r="BN109" i="17"/>
  <c r="BN108" i="17"/>
  <c r="BN107" i="17"/>
  <c r="BN106" i="17"/>
  <c r="BN105" i="17"/>
  <c r="BN104" i="17"/>
  <c r="BN103" i="17"/>
  <c r="BN102" i="17"/>
  <c r="BN101" i="17"/>
  <c r="BN100" i="17"/>
  <c r="BN99" i="17"/>
  <c r="BN98" i="17"/>
  <c r="BN97" i="17"/>
  <c r="BN96" i="17"/>
  <c r="BN95" i="17"/>
  <c r="BN94" i="17"/>
  <c r="BN93" i="17"/>
  <c r="BN92" i="17"/>
  <c r="BN91" i="17"/>
  <c r="BN90" i="17"/>
  <c r="BN89" i="17"/>
  <c r="BN88" i="17"/>
  <c r="BN87" i="17"/>
  <c r="BN86" i="17"/>
  <c r="BN85" i="17"/>
  <c r="BN84" i="17"/>
  <c r="BN80" i="17"/>
  <c r="BN79" i="17"/>
  <c r="BN78" i="17"/>
  <c r="BN77" i="17"/>
  <c r="BN76" i="17"/>
  <c r="BN69" i="17"/>
  <c r="BN68" i="17"/>
  <c r="BN67" i="17"/>
  <c r="BN66" i="17"/>
  <c r="BN65" i="17"/>
  <c r="BN64" i="17"/>
  <c r="BN63" i="17"/>
  <c r="A41" i="16"/>
  <c r="A39" i="16"/>
  <c r="CD177" i="19" l="1"/>
  <c r="CI153" i="19"/>
  <c r="BS81" i="20"/>
  <c r="BU152" i="20"/>
  <c r="BR177" i="21"/>
  <c r="BQ152" i="17"/>
  <c r="BT194" i="20"/>
  <c r="BR81" i="22"/>
  <c r="BR194" i="20"/>
  <c r="CF74" i="19"/>
  <c r="CF137" i="19"/>
  <c r="CF163" i="19"/>
  <c r="CG189" i="19"/>
  <c r="BR177" i="20"/>
  <c r="BQ194" i="22"/>
  <c r="BN136" i="17"/>
  <c r="BP188" i="17"/>
  <c r="BR194" i="21"/>
  <c r="BR162" i="22"/>
  <c r="BQ177" i="22"/>
  <c r="BR194" i="22"/>
  <c r="BR136" i="22"/>
  <c r="BN162" i="17"/>
  <c r="BN70" i="17"/>
  <c r="BT152" i="22"/>
  <c r="BR73" i="22"/>
  <c r="BR81" i="21"/>
  <c r="BR73" i="21"/>
  <c r="BR136" i="21"/>
  <c r="BR162" i="21"/>
  <c r="BT152" i="21"/>
  <c r="BS73" i="20"/>
  <c r="BS136" i="20"/>
  <c r="BS162" i="20"/>
  <c r="CF82" i="19"/>
  <c r="CE177" i="19"/>
  <c r="BN188" i="17"/>
  <c r="BN81" i="17"/>
  <c r="BM176" i="17"/>
  <c r="W44" i="23"/>
  <c r="W47" i="23"/>
  <c r="W50" i="23"/>
  <c r="W53" i="23"/>
  <c r="W56" i="23"/>
  <c r="W59" i="23"/>
  <c r="W62" i="23"/>
  <c r="W65" i="23"/>
  <c r="W41" i="23"/>
  <c r="R63" i="23"/>
  <c r="R61" i="23"/>
  <c r="R59" i="23"/>
  <c r="R57" i="23"/>
  <c r="R55" i="23"/>
  <c r="R53" i="23"/>
  <c r="R51" i="23"/>
  <c r="R49" i="23"/>
  <c r="R47" i="23"/>
  <c r="R45" i="23"/>
  <c r="R43" i="23"/>
  <c r="R41" i="23"/>
  <c r="I125" i="22"/>
  <c r="I125" i="21"/>
  <c r="I125" i="20"/>
  <c r="I125" i="19"/>
  <c r="I124" i="17"/>
  <c r="M64" i="23" l="1"/>
  <c r="M63" i="23"/>
  <c r="M62" i="23"/>
  <c r="M61" i="23"/>
  <c r="M60" i="23"/>
  <c r="M59" i="23"/>
  <c r="M58" i="23"/>
  <c r="M57" i="23"/>
  <c r="M56" i="23"/>
  <c r="M55" i="23"/>
  <c r="M54" i="23"/>
  <c r="M53" i="23"/>
  <c r="M52" i="23"/>
  <c r="M51" i="23"/>
  <c r="M49" i="23"/>
  <c r="M48" i="23"/>
  <c r="M47" i="23"/>
  <c r="M46" i="23"/>
  <c r="M45" i="23"/>
  <c r="M44" i="23"/>
  <c r="M43" i="23"/>
  <c r="M42" i="23"/>
  <c r="M41" i="23"/>
  <c r="B65" i="16"/>
  <c r="B63" i="16"/>
  <c r="B61" i="16"/>
  <c r="B59" i="16"/>
  <c r="B57" i="16"/>
  <c r="B55" i="16"/>
  <c r="B53" i="16"/>
  <c r="B51" i="16"/>
  <c r="B47" i="16"/>
  <c r="B49" i="16"/>
  <c r="B45" i="16"/>
  <c r="B43" i="16"/>
  <c r="B41" i="16"/>
  <c r="F118" i="21"/>
  <c r="F119" i="21" s="1"/>
  <c r="B118" i="21"/>
  <c r="A118" i="21"/>
  <c r="A119" i="21" s="1"/>
  <c r="F115" i="21"/>
  <c r="F116" i="21" s="1"/>
  <c r="B115" i="21"/>
  <c r="A115" i="21"/>
  <c r="A116" i="21" s="1"/>
  <c r="F112" i="21"/>
  <c r="F113" i="21" s="1"/>
  <c r="B112" i="21"/>
  <c r="A112" i="21"/>
  <c r="A113" i="21" s="1"/>
  <c r="F109" i="21"/>
  <c r="F110" i="21" s="1"/>
  <c r="B109" i="21"/>
  <c r="A109" i="21"/>
  <c r="A110" i="21" s="1"/>
  <c r="F106" i="21"/>
  <c r="F107" i="21" s="1"/>
  <c r="B106" i="21"/>
  <c r="A106" i="21"/>
  <c r="A107" i="21" s="1"/>
  <c r="F103" i="21"/>
  <c r="F104" i="21" s="1"/>
  <c r="B103" i="21"/>
  <c r="A103" i="21"/>
  <c r="A104" i="21" s="1"/>
  <c r="F100" i="21"/>
  <c r="F101" i="21" s="1"/>
  <c r="B100" i="21"/>
  <c r="A100" i="21"/>
  <c r="A101" i="21" s="1"/>
  <c r="F97" i="21"/>
  <c r="F98" i="21" s="1"/>
  <c r="B97" i="21"/>
  <c r="A97" i="21"/>
  <c r="A98" i="21" s="1"/>
  <c r="F94" i="21"/>
  <c r="F95" i="21" s="1"/>
  <c r="B94" i="21"/>
  <c r="A94" i="21"/>
  <c r="A95" i="21" s="1"/>
  <c r="F91" i="21"/>
  <c r="F92" i="21" s="1"/>
  <c r="B91" i="21"/>
  <c r="A91" i="21"/>
  <c r="A92" i="21" s="1"/>
  <c r="F88" i="21"/>
  <c r="F89" i="21" s="1"/>
  <c r="B88" i="21"/>
  <c r="A88" i="21"/>
  <c r="A89" i="21" s="1"/>
  <c r="F85" i="21"/>
  <c r="F86" i="21" s="1"/>
  <c r="B85" i="21"/>
  <c r="A85" i="21"/>
  <c r="A86" i="21" s="1"/>
  <c r="F118" i="22"/>
  <c r="F119" i="22" s="1"/>
  <c r="D118" i="22"/>
  <c r="D119" i="22" s="1"/>
  <c r="B118" i="22"/>
  <c r="A118" i="22"/>
  <c r="A119" i="22" s="1"/>
  <c r="F115" i="22"/>
  <c r="F116" i="22" s="1"/>
  <c r="D115" i="22"/>
  <c r="D116" i="22" s="1"/>
  <c r="B115" i="22"/>
  <c r="A115" i="22"/>
  <c r="A116" i="22" s="1"/>
  <c r="F112" i="22"/>
  <c r="F113" i="22" s="1"/>
  <c r="D112" i="22"/>
  <c r="D113" i="22" s="1"/>
  <c r="B112" i="22"/>
  <c r="A112" i="22"/>
  <c r="A113" i="22" s="1"/>
  <c r="F109" i="22"/>
  <c r="F110" i="22" s="1"/>
  <c r="D109" i="22"/>
  <c r="D110" i="22" s="1"/>
  <c r="B109" i="22"/>
  <c r="A109" i="22"/>
  <c r="A110" i="22" s="1"/>
  <c r="F106" i="22"/>
  <c r="F107" i="22" s="1"/>
  <c r="D106" i="22"/>
  <c r="D107" i="22" s="1"/>
  <c r="B106" i="22"/>
  <c r="A106" i="22"/>
  <c r="A107" i="22" s="1"/>
  <c r="F103" i="22"/>
  <c r="F104" i="22" s="1"/>
  <c r="D103" i="22"/>
  <c r="D104" i="22" s="1"/>
  <c r="B103" i="22"/>
  <c r="A103" i="22"/>
  <c r="A104" i="22" s="1"/>
  <c r="F100" i="22"/>
  <c r="F101" i="22" s="1"/>
  <c r="D100" i="22"/>
  <c r="D101" i="22" s="1"/>
  <c r="B100" i="22"/>
  <c r="A100" i="22"/>
  <c r="A101" i="22" s="1"/>
  <c r="F97" i="22"/>
  <c r="F98" i="22" s="1"/>
  <c r="B97" i="22"/>
  <c r="A97" i="22"/>
  <c r="A98" i="22" s="1"/>
  <c r="F94" i="22"/>
  <c r="F95" i="22" s="1"/>
  <c r="B94" i="22"/>
  <c r="A94" i="22"/>
  <c r="A95" i="22" s="1"/>
  <c r="F91" i="22"/>
  <c r="F92" i="22" s="1"/>
  <c r="D91" i="22"/>
  <c r="D92" i="22" s="1"/>
  <c r="B91" i="22"/>
  <c r="A91" i="22"/>
  <c r="A92" i="22" s="1"/>
  <c r="F88" i="22"/>
  <c r="F89" i="22" s="1"/>
  <c r="D88" i="22"/>
  <c r="D89" i="22" s="1"/>
  <c r="B88" i="22"/>
  <c r="A88" i="22"/>
  <c r="A89" i="22" s="1"/>
  <c r="F85" i="22"/>
  <c r="F86" i="22" s="1"/>
  <c r="B85" i="22"/>
  <c r="A85" i="22"/>
  <c r="A86" i="22" s="1"/>
  <c r="F118" i="20" l="1"/>
  <c r="F119" i="20" s="1"/>
  <c r="B118" i="20"/>
  <c r="A118" i="20"/>
  <c r="A119" i="20" s="1"/>
  <c r="F115" i="20"/>
  <c r="F116" i="20" s="1"/>
  <c r="B115" i="20"/>
  <c r="A115" i="20"/>
  <c r="A116" i="20" s="1"/>
  <c r="F112" i="20"/>
  <c r="F113" i="20" s="1"/>
  <c r="B112" i="20"/>
  <c r="A112" i="20"/>
  <c r="A113" i="20" s="1"/>
  <c r="F109" i="20"/>
  <c r="F110" i="20" s="1"/>
  <c r="B109" i="20"/>
  <c r="A109" i="20"/>
  <c r="A110" i="20" s="1"/>
  <c r="F106" i="20"/>
  <c r="F107" i="20" s="1"/>
  <c r="B106" i="20"/>
  <c r="A106" i="20"/>
  <c r="A107" i="20" s="1"/>
  <c r="F103" i="20"/>
  <c r="F104" i="20" s="1"/>
  <c r="B103" i="20"/>
  <c r="A103" i="20"/>
  <c r="A104" i="20" s="1"/>
  <c r="F100" i="20"/>
  <c r="F101" i="20" s="1"/>
  <c r="B100" i="20"/>
  <c r="A100" i="20"/>
  <c r="A101" i="20" s="1"/>
  <c r="F97" i="20"/>
  <c r="F98" i="20" s="1"/>
  <c r="B97" i="20"/>
  <c r="A97" i="20"/>
  <c r="A98" i="20" s="1"/>
  <c r="F94" i="20"/>
  <c r="F95" i="20" s="1"/>
  <c r="B94" i="20"/>
  <c r="A94" i="20"/>
  <c r="A95" i="20" s="1"/>
  <c r="F91" i="20"/>
  <c r="F92" i="20" s="1"/>
  <c r="B91" i="20"/>
  <c r="A91" i="20"/>
  <c r="A92" i="20" s="1"/>
  <c r="F88" i="20"/>
  <c r="F89" i="20" s="1"/>
  <c r="B88" i="20"/>
  <c r="A88" i="20"/>
  <c r="A89" i="20" s="1"/>
  <c r="F85" i="20"/>
  <c r="F86" i="20" s="1"/>
  <c r="B85" i="20"/>
  <c r="A85" i="20"/>
  <c r="A86" i="20" s="1"/>
  <c r="H63" i="23" l="1"/>
  <c r="H61" i="23"/>
  <c r="H59" i="23"/>
  <c r="H57" i="23"/>
  <c r="H55" i="23"/>
  <c r="H53" i="23"/>
  <c r="H51" i="23"/>
  <c r="H49" i="23"/>
  <c r="H47" i="23"/>
  <c r="H45" i="23"/>
  <c r="H43" i="23"/>
  <c r="H41" i="23"/>
  <c r="H25" i="23"/>
  <c r="M25" i="23"/>
  <c r="R25" i="23"/>
  <c r="H27" i="23"/>
  <c r="M27" i="23"/>
  <c r="R27" i="23"/>
  <c r="H29" i="23"/>
  <c r="M29" i="23"/>
  <c r="R29" i="23"/>
  <c r="H31" i="23"/>
  <c r="M31" i="23"/>
  <c r="R31" i="23"/>
  <c r="H33" i="23"/>
  <c r="M33" i="23"/>
  <c r="R33" i="23"/>
  <c r="H35" i="23"/>
  <c r="M35" i="23"/>
  <c r="R35" i="23"/>
  <c r="H37" i="23"/>
  <c r="M37" i="23"/>
  <c r="R37" i="23"/>
  <c r="D58" i="23"/>
  <c r="C65" i="23"/>
  <c r="C63" i="23"/>
  <c r="C61" i="23"/>
  <c r="C59" i="23"/>
  <c r="C58" i="23"/>
  <c r="C57" i="23"/>
  <c r="C55" i="23"/>
  <c r="C53" i="23"/>
  <c r="C51" i="23"/>
  <c r="C49" i="23"/>
  <c r="C47" i="23"/>
  <c r="C45" i="23"/>
  <c r="C43" i="23"/>
  <c r="C41" i="23"/>
  <c r="C39" i="23"/>
  <c r="F118" i="19"/>
  <c r="F119" i="19" s="1"/>
  <c r="B118" i="19"/>
  <c r="A118" i="19"/>
  <c r="A119" i="19" s="1"/>
  <c r="F115" i="19"/>
  <c r="F116" i="19" s="1"/>
  <c r="B115" i="19"/>
  <c r="A115" i="19"/>
  <c r="A116" i="19" s="1"/>
  <c r="F112" i="19"/>
  <c r="F113" i="19" s="1"/>
  <c r="B112" i="19"/>
  <c r="A112" i="19"/>
  <c r="A113" i="19" s="1"/>
  <c r="F109" i="19"/>
  <c r="F110" i="19" s="1"/>
  <c r="B109" i="19"/>
  <c r="A109" i="19"/>
  <c r="A110" i="19" s="1"/>
  <c r="F106" i="19"/>
  <c r="F107" i="19" s="1"/>
  <c r="B106" i="19"/>
  <c r="A106" i="19"/>
  <c r="A107" i="19" s="1"/>
  <c r="F103" i="19"/>
  <c r="F104" i="19" s="1"/>
  <c r="B103" i="19"/>
  <c r="A103" i="19"/>
  <c r="A104" i="19" s="1"/>
  <c r="F100" i="19"/>
  <c r="F101" i="19" s="1"/>
  <c r="B100" i="19"/>
  <c r="A100" i="19"/>
  <c r="A101" i="19" s="1"/>
  <c r="F97" i="19"/>
  <c r="F98" i="19" s="1"/>
  <c r="B97" i="19"/>
  <c r="A97" i="19"/>
  <c r="A98" i="19" s="1"/>
  <c r="F94" i="19"/>
  <c r="F95" i="19" s="1"/>
  <c r="B94" i="19"/>
  <c r="A94" i="19"/>
  <c r="A95" i="19" s="1"/>
  <c r="F91" i="19"/>
  <c r="F92" i="19" s="1"/>
  <c r="B91" i="19"/>
  <c r="A91" i="19"/>
  <c r="A92" i="19" s="1"/>
  <c r="F88" i="19"/>
  <c r="F89" i="19" s="1"/>
  <c r="B88" i="19"/>
  <c r="A88" i="19"/>
  <c r="A89" i="19" s="1"/>
  <c r="F85" i="19"/>
  <c r="F86" i="19" s="1"/>
  <c r="B85" i="19"/>
  <c r="A85" i="19"/>
  <c r="A86" i="19" s="1"/>
  <c r="A63" i="23"/>
  <c r="A61" i="23"/>
  <c r="A59" i="23"/>
  <c r="A57" i="23"/>
  <c r="A55" i="23"/>
  <c r="A53" i="23"/>
  <c r="A51" i="23"/>
  <c r="A49" i="23"/>
  <c r="A47" i="23"/>
  <c r="A45" i="23"/>
  <c r="A43" i="23"/>
  <c r="A41" i="23"/>
  <c r="A63" i="16"/>
  <c r="A61" i="16"/>
  <c r="A59" i="16"/>
  <c r="A57" i="16"/>
  <c r="A55" i="16"/>
  <c r="A53" i="16"/>
  <c r="A51" i="16"/>
  <c r="A49" i="16"/>
  <c r="A47" i="16"/>
  <c r="A45" i="16"/>
  <c r="A43" i="16"/>
  <c r="G118" i="17"/>
  <c r="A118" i="17"/>
  <c r="E117" i="17"/>
  <c r="E118" i="17" s="1"/>
  <c r="G115" i="17"/>
  <c r="A115" i="17"/>
  <c r="E114" i="17"/>
  <c r="E115" i="17" s="1"/>
  <c r="G112" i="17"/>
  <c r="A112" i="17"/>
  <c r="E111" i="17"/>
  <c r="E112" i="17" s="1"/>
  <c r="G109" i="17"/>
  <c r="A109" i="17"/>
  <c r="E108" i="17"/>
  <c r="E109" i="17" s="1"/>
  <c r="G106" i="17"/>
  <c r="A106" i="17"/>
  <c r="E105" i="17"/>
  <c r="E106" i="17" s="1"/>
  <c r="G103" i="17"/>
  <c r="A103" i="17"/>
  <c r="E102" i="17"/>
  <c r="G100" i="17"/>
  <c r="A100" i="17"/>
  <c r="E99" i="17"/>
  <c r="G97" i="17"/>
  <c r="A97" i="17"/>
  <c r="E96" i="17"/>
  <c r="G94" i="17"/>
  <c r="A94" i="17"/>
  <c r="E93" i="17"/>
  <c r="E94" i="17" s="1"/>
  <c r="G91" i="17"/>
  <c r="A91" i="17"/>
  <c r="E90" i="17"/>
  <c r="E91" i="17" s="1"/>
  <c r="G88" i="17"/>
  <c r="A88" i="17"/>
  <c r="E87" i="17"/>
  <c r="E88" i="17" s="1"/>
  <c r="G85" i="17"/>
  <c r="A85" i="17"/>
  <c r="E84" i="17"/>
  <c r="E85" i="17" s="1"/>
  <c r="D88" i="19" l="1"/>
  <c r="D89" i="19" s="1"/>
  <c r="D85" i="19"/>
  <c r="D86" i="19" s="1"/>
  <c r="D91" i="19"/>
  <c r="D92" i="19" s="1"/>
  <c r="E97" i="17"/>
  <c r="E100" i="17"/>
  <c r="E103" i="17"/>
  <c r="D106" i="19"/>
  <c r="D107" i="19" s="1"/>
  <c r="D94" i="19"/>
  <c r="D95" i="19" s="1"/>
  <c r="D109" i="19"/>
  <c r="D110" i="19" s="1"/>
  <c r="D112" i="19"/>
  <c r="D113" i="19" s="1"/>
  <c r="D115" i="19"/>
  <c r="D116" i="19" s="1"/>
  <c r="D118" i="19"/>
  <c r="D119" i="19" s="1"/>
  <c r="I84" i="22"/>
  <c r="W40" i="23" s="1"/>
  <c r="I78" i="21"/>
  <c r="R36" i="23" s="1"/>
  <c r="I72" i="20"/>
  <c r="M32" i="23" s="1"/>
  <c r="I81" i="19"/>
  <c r="H38" i="23" s="1"/>
  <c r="I83" i="17"/>
  <c r="C40" i="23" s="1"/>
  <c r="D136" i="19"/>
  <c r="D136" i="20" s="1"/>
  <c r="D136" i="21" s="1"/>
  <c r="D136" i="22" s="1"/>
  <c r="F136" i="22" s="1"/>
  <c r="L136" i="22" s="1"/>
  <c r="D135" i="19"/>
  <c r="D135" i="20" s="1"/>
  <c r="D135" i="21" s="1"/>
  <c r="D135" i="22" s="1"/>
  <c r="F135" i="22" s="1"/>
  <c r="L135" i="22" s="1"/>
  <c r="D134" i="19"/>
  <c r="D134" i="20" s="1"/>
  <c r="D134" i="21" s="1"/>
  <c r="D133" i="19"/>
  <c r="D133" i="20" s="1"/>
  <c r="D133" i="21" s="1"/>
  <c r="D133" i="22" s="1"/>
  <c r="F133" i="22" s="1"/>
  <c r="L133" i="22" s="1"/>
  <c r="D132" i="19"/>
  <c r="D132" i="20" s="1"/>
  <c r="D132" i="21" s="1"/>
  <c r="D132" i="22" s="1"/>
  <c r="F132" i="22" s="1"/>
  <c r="L132" i="22" s="1"/>
  <c r="D131" i="19"/>
  <c r="D131" i="20" s="1"/>
  <c r="D131" i="21" s="1"/>
  <c r="A21" i="23"/>
  <c r="I36" i="22"/>
  <c r="J36" i="22"/>
  <c r="F76" i="22"/>
  <c r="F77" i="22" s="1"/>
  <c r="F70" i="22"/>
  <c r="F71" i="22" s="1"/>
  <c r="F64" i="22"/>
  <c r="F65" i="22" s="1"/>
  <c r="F58" i="22"/>
  <c r="F59" i="22" s="1"/>
  <c r="F55" i="22"/>
  <c r="F56" i="22" s="1"/>
  <c r="F52" i="22"/>
  <c r="F53" i="22" s="1"/>
  <c r="F49" i="22"/>
  <c r="F50" i="22" s="1"/>
  <c r="F46" i="22"/>
  <c r="F47" i="22" s="1"/>
  <c r="F43" i="22"/>
  <c r="F44" i="22" s="1"/>
  <c r="F121" i="19"/>
  <c r="F122" i="19" s="1"/>
  <c r="F82" i="19"/>
  <c r="F83" i="19" s="1"/>
  <c r="F79" i="19"/>
  <c r="F80" i="19" s="1"/>
  <c r="F76" i="19"/>
  <c r="F77" i="19" s="1"/>
  <c r="F73" i="19"/>
  <c r="F74" i="19" s="1"/>
  <c r="F70" i="19"/>
  <c r="F71" i="19" s="1"/>
  <c r="F67" i="19"/>
  <c r="F68" i="19" s="1"/>
  <c r="F64" i="19"/>
  <c r="F65" i="19" s="1"/>
  <c r="F61" i="19"/>
  <c r="F62" i="19" s="1"/>
  <c r="F58" i="19"/>
  <c r="F59" i="19" s="1"/>
  <c r="F55" i="19"/>
  <c r="F56" i="19" s="1"/>
  <c r="F52" i="19"/>
  <c r="F53" i="19" s="1"/>
  <c r="F49" i="19"/>
  <c r="F50" i="19" s="1"/>
  <c r="F46" i="19"/>
  <c r="F47" i="19" s="1"/>
  <c r="F44" i="19"/>
  <c r="F121" i="22"/>
  <c r="F122" i="22" s="1"/>
  <c r="F82" i="22"/>
  <c r="F83" i="22" s="1"/>
  <c r="F79" i="22"/>
  <c r="F80" i="22" s="1"/>
  <c r="F73" i="22"/>
  <c r="F74" i="22" s="1"/>
  <c r="F67" i="22"/>
  <c r="F68" i="22" s="1"/>
  <c r="F61" i="22"/>
  <c r="F62" i="22" s="1"/>
  <c r="W97" i="23"/>
  <c r="W96" i="23"/>
  <c r="W95" i="23"/>
  <c r="W94" i="23"/>
  <c r="W91" i="23"/>
  <c r="W89" i="23"/>
  <c r="W87" i="23"/>
  <c r="W75" i="23"/>
  <c r="W74" i="23"/>
  <c r="W73" i="23"/>
  <c r="W39" i="23"/>
  <c r="W37" i="23"/>
  <c r="W35" i="23"/>
  <c r="W33" i="23"/>
  <c r="W31" i="23"/>
  <c r="W29" i="23"/>
  <c r="W27" i="23"/>
  <c r="W25" i="23"/>
  <c r="W23" i="23"/>
  <c r="W21" i="23"/>
  <c r="W19" i="23"/>
  <c r="W17" i="23"/>
  <c r="W15" i="23"/>
  <c r="W13" i="23"/>
  <c r="W11" i="23"/>
  <c r="F76" i="21"/>
  <c r="F77" i="21" s="1"/>
  <c r="F70" i="21"/>
  <c r="F71" i="21" s="1"/>
  <c r="F64" i="21"/>
  <c r="F65" i="21" s="1"/>
  <c r="F58" i="21"/>
  <c r="F59" i="21" s="1"/>
  <c r="F55" i="21"/>
  <c r="F56" i="21" s="1"/>
  <c r="F52" i="21"/>
  <c r="F53" i="21" s="1"/>
  <c r="F49" i="21"/>
  <c r="F50" i="21" s="1"/>
  <c r="F46" i="21"/>
  <c r="F47" i="21" s="1"/>
  <c r="F43" i="21"/>
  <c r="F44" i="21" s="1"/>
  <c r="F121" i="21"/>
  <c r="F122" i="21" s="1"/>
  <c r="F82" i="21"/>
  <c r="F83" i="21" s="1"/>
  <c r="F79" i="21"/>
  <c r="F80" i="21" s="1"/>
  <c r="F73" i="21"/>
  <c r="F74" i="21" s="1"/>
  <c r="F67" i="21"/>
  <c r="F68" i="21" s="1"/>
  <c r="F61" i="21"/>
  <c r="F62" i="21" s="1"/>
  <c r="R97" i="23"/>
  <c r="R96" i="23"/>
  <c r="R95" i="23"/>
  <c r="R94" i="23"/>
  <c r="R91" i="23"/>
  <c r="R89" i="23"/>
  <c r="R87" i="23"/>
  <c r="R75" i="23"/>
  <c r="R74" i="23"/>
  <c r="R73" i="23"/>
  <c r="R65" i="23"/>
  <c r="R39" i="23"/>
  <c r="R23" i="23"/>
  <c r="R21" i="23"/>
  <c r="R19" i="23"/>
  <c r="R17" i="23"/>
  <c r="R15" i="23"/>
  <c r="R13" i="23"/>
  <c r="R11" i="23"/>
  <c r="F76" i="20"/>
  <c r="F77" i="20" s="1"/>
  <c r="F70" i="20"/>
  <c r="F71" i="20" s="1"/>
  <c r="F64" i="20"/>
  <c r="F65" i="20" s="1"/>
  <c r="F58" i="20"/>
  <c r="F59" i="20" s="1"/>
  <c r="F55" i="20"/>
  <c r="F56" i="20" s="1"/>
  <c r="F52" i="20"/>
  <c r="F53" i="20" s="1"/>
  <c r="F49" i="20"/>
  <c r="F50" i="20" s="1"/>
  <c r="F46" i="20"/>
  <c r="F47" i="20" s="1"/>
  <c r="F43" i="20"/>
  <c r="F44" i="20" s="1"/>
  <c r="F121" i="20"/>
  <c r="F122" i="20" s="1"/>
  <c r="F82" i="20"/>
  <c r="F83" i="20" s="1"/>
  <c r="F79" i="20"/>
  <c r="F80" i="20" s="1"/>
  <c r="F73" i="20"/>
  <c r="F74" i="20" s="1"/>
  <c r="F67" i="20"/>
  <c r="F68" i="20" s="1"/>
  <c r="F61" i="20"/>
  <c r="F62" i="20" s="1"/>
  <c r="M97" i="23"/>
  <c r="M96" i="23"/>
  <c r="M95" i="23"/>
  <c r="M94" i="23"/>
  <c r="M91" i="23"/>
  <c r="M89" i="23"/>
  <c r="M87" i="23"/>
  <c r="M75" i="23"/>
  <c r="M74" i="23"/>
  <c r="M73" i="23"/>
  <c r="M65" i="23"/>
  <c r="M39" i="23"/>
  <c r="M23" i="23"/>
  <c r="M21" i="23"/>
  <c r="M19" i="23"/>
  <c r="M17" i="23"/>
  <c r="M15" i="23"/>
  <c r="M13" i="23"/>
  <c r="M11" i="23"/>
  <c r="H97" i="23"/>
  <c r="H96" i="23"/>
  <c r="H95" i="23"/>
  <c r="H94" i="23"/>
  <c r="H91" i="23"/>
  <c r="H89" i="23"/>
  <c r="H87" i="23"/>
  <c r="H75" i="23"/>
  <c r="H74" i="23"/>
  <c r="H73" i="23"/>
  <c r="H65" i="23"/>
  <c r="H39" i="23"/>
  <c r="H23" i="23"/>
  <c r="H21" i="23"/>
  <c r="H19" i="23"/>
  <c r="H17" i="23"/>
  <c r="H15" i="23"/>
  <c r="H13" i="23"/>
  <c r="H11" i="23"/>
  <c r="Y102" i="23"/>
  <c r="T102" i="23"/>
  <c r="O102" i="23"/>
  <c r="C97" i="23"/>
  <c r="C96" i="23"/>
  <c r="C95" i="23"/>
  <c r="C94" i="23"/>
  <c r="C91" i="23"/>
  <c r="C89" i="23"/>
  <c r="C87" i="23"/>
  <c r="I34" i="17"/>
  <c r="A76" i="17" s="1"/>
  <c r="I35" i="17"/>
  <c r="J34" i="17"/>
  <c r="J35" i="17"/>
  <c r="C75" i="23"/>
  <c r="C74" i="23"/>
  <c r="C73" i="23"/>
  <c r="C23" i="23"/>
  <c r="C25" i="23"/>
  <c r="C27" i="23"/>
  <c r="C29" i="23"/>
  <c r="C31" i="23"/>
  <c r="C33" i="23"/>
  <c r="C35" i="23"/>
  <c r="C37" i="23"/>
  <c r="C21" i="23"/>
  <c r="C19" i="23"/>
  <c r="C17" i="23"/>
  <c r="C15" i="23"/>
  <c r="C13" i="23"/>
  <c r="C11" i="23"/>
  <c r="F4" i="14"/>
  <c r="J163" i="17" s="1"/>
  <c r="F5" i="14"/>
  <c r="J164" i="19" s="1"/>
  <c r="F6" i="14"/>
  <c r="J164" i="20" s="1"/>
  <c r="F7" i="14"/>
  <c r="J164" i="21" s="1"/>
  <c r="F8" i="14"/>
  <c r="J164" i="22" s="1"/>
  <c r="F12" i="14"/>
  <c r="F13" i="14"/>
  <c r="F14" i="14"/>
  <c r="F15" i="14"/>
  <c r="F16" i="14"/>
  <c r="B97" i="16"/>
  <c r="I59" i="18" s="1"/>
  <c r="F219" i="17"/>
  <c r="F218" i="17"/>
  <c r="F217" i="17"/>
  <c r="F216" i="17"/>
  <c r="F215" i="17"/>
  <c r="F214" i="17"/>
  <c r="F213" i="17"/>
  <c r="F41" i="22"/>
  <c r="F40" i="21"/>
  <c r="F41" i="21" s="1"/>
  <c r="F40" i="20"/>
  <c r="F41" i="20" s="1"/>
  <c r="F40" i="19"/>
  <c r="F41" i="19" s="1"/>
  <c r="E120" i="17"/>
  <c r="E81" i="17"/>
  <c r="E72" i="17"/>
  <c r="E69" i="17"/>
  <c r="A75" i="23"/>
  <c r="A74" i="23"/>
  <c r="A73" i="23"/>
  <c r="A65" i="23"/>
  <c r="A39" i="23"/>
  <c r="A37" i="23"/>
  <c r="A35" i="23"/>
  <c r="A33" i="23"/>
  <c r="A31" i="23"/>
  <c r="A29" i="23"/>
  <c r="A27" i="23"/>
  <c r="A25" i="23"/>
  <c r="A23" i="23"/>
  <c r="A19" i="23"/>
  <c r="A17" i="23"/>
  <c r="A15" i="23"/>
  <c r="A13" i="23"/>
  <c r="A11" i="23"/>
  <c r="A121" i="21"/>
  <c r="E219" i="21" s="1"/>
  <c r="A82" i="21"/>
  <c r="E218" i="21" s="1"/>
  <c r="A79" i="21"/>
  <c r="E217" i="21" s="1"/>
  <c r="A76" i="21"/>
  <c r="E216" i="21" s="1"/>
  <c r="A73" i="21"/>
  <c r="E215" i="21" s="1"/>
  <c r="A121" i="20"/>
  <c r="E219" i="20" s="1"/>
  <c r="A82" i="20"/>
  <c r="E218" i="20" s="1"/>
  <c r="A79" i="20"/>
  <c r="E217" i="20" s="1"/>
  <c r="A76" i="20"/>
  <c r="E216" i="20" s="1"/>
  <c r="A73" i="20"/>
  <c r="E215" i="20" s="1"/>
  <c r="B39" i="16"/>
  <c r="B37" i="16"/>
  <c r="B35" i="16"/>
  <c r="B31" i="16"/>
  <c r="B33" i="16"/>
  <c r="A70" i="21"/>
  <c r="E214" i="21" s="1"/>
  <c r="A67" i="21"/>
  <c r="D213" i="21" s="1"/>
  <c r="A64" i="21"/>
  <c r="D212" i="21" s="1"/>
  <c r="A61" i="21"/>
  <c r="D211" i="21" s="1"/>
  <c r="A58" i="21"/>
  <c r="D210" i="21" s="1"/>
  <c r="A55" i="21"/>
  <c r="D209" i="21" s="1"/>
  <c r="A52" i="21"/>
  <c r="D208" i="21" s="1"/>
  <c r="A49" i="21"/>
  <c r="D207" i="21" s="1"/>
  <c r="A46" i="21"/>
  <c r="D206" i="21" s="1"/>
  <c r="A43" i="21"/>
  <c r="D205" i="21" s="1"/>
  <c r="A40" i="21"/>
  <c r="D204" i="21" s="1"/>
  <c r="A70" i="20"/>
  <c r="E214" i="20" s="1"/>
  <c r="A67" i="20"/>
  <c r="D213" i="20" s="1"/>
  <c r="A64" i="20"/>
  <c r="D212" i="20" s="1"/>
  <c r="A61" i="20"/>
  <c r="D211" i="20" s="1"/>
  <c r="A58" i="20"/>
  <c r="D210" i="20" s="1"/>
  <c r="A55" i="20"/>
  <c r="D209" i="20" s="1"/>
  <c r="A52" i="20"/>
  <c r="D208" i="20" s="1"/>
  <c r="A49" i="20"/>
  <c r="D207" i="20" s="1"/>
  <c r="A46" i="20"/>
  <c r="D206" i="20" s="1"/>
  <c r="A43" i="20"/>
  <c r="D205" i="20" s="1"/>
  <c r="A40" i="20"/>
  <c r="A65" i="16"/>
  <c r="A37" i="16"/>
  <c r="A35" i="16"/>
  <c r="A33" i="16"/>
  <c r="A31" i="16"/>
  <c r="W68" i="23"/>
  <c r="B121" i="22"/>
  <c r="A121" i="22"/>
  <c r="E219" i="22" s="1"/>
  <c r="B82" i="22"/>
  <c r="A82" i="22"/>
  <c r="E218" i="22" s="1"/>
  <c r="B79" i="22"/>
  <c r="A79" i="22"/>
  <c r="E217" i="22" s="1"/>
  <c r="B76" i="22"/>
  <c r="A76" i="22"/>
  <c r="E216" i="22" s="1"/>
  <c r="B73" i="22"/>
  <c r="A73" i="22"/>
  <c r="E215" i="22" s="1"/>
  <c r="B70" i="22"/>
  <c r="A70" i="22"/>
  <c r="E214" i="22" s="1"/>
  <c r="R68" i="23"/>
  <c r="B121" i="21"/>
  <c r="B82" i="21"/>
  <c r="B79" i="21"/>
  <c r="B76" i="21"/>
  <c r="B73" i="21"/>
  <c r="B70" i="21"/>
  <c r="M68" i="23"/>
  <c r="B121" i="20"/>
  <c r="B82" i="20"/>
  <c r="B79" i="20"/>
  <c r="B76" i="20"/>
  <c r="B73" i="20"/>
  <c r="B70" i="20"/>
  <c r="H68" i="23"/>
  <c r="B121" i="19"/>
  <c r="E219" i="19" s="1"/>
  <c r="A121" i="19"/>
  <c r="B82" i="19"/>
  <c r="E218" i="19" s="1"/>
  <c r="A82" i="19"/>
  <c r="B79" i="19"/>
  <c r="E217" i="19" s="1"/>
  <c r="A79" i="19"/>
  <c r="B76" i="19"/>
  <c r="E216" i="19" s="1"/>
  <c r="A76" i="19"/>
  <c r="B73" i="19"/>
  <c r="E215" i="19" s="1"/>
  <c r="A73" i="19"/>
  <c r="B70" i="19"/>
  <c r="E214" i="19" s="1"/>
  <c r="A70" i="19"/>
  <c r="C68" i="23"/>
  <c r="G121" i="17"/>
  <c r="G82" i="17"/>
  <c r="G79" i="17"/>
  <c r="E78" i="17"/>
  <c r="G76" i="17"/>
  <c r="E75" i="17"/>
  <c r="G73" i="17"/>
  <c r="G70" i="17"/>
  <c r="G55" i="17"/>
  <c r="BP176" i="22"/>
  <c r="BP175" i="22"/>
  <c r="BP174" i="22"/>
  <c r="BP173" i="22"/>
  <c r="BP172" i="22"/>
  <c r="BP171" i="22"/>
  <c r="BP170" i="22"/>
  <c r="BP177" i="21"/>
  <c r="L162" i="21" s="1"/>
  <c r="BQ176" i="20"/>
  <c r="BQ175" i="20"/>
  <c r="BQ174" i="20"/>
  <c r="BQ173" i="20"/>
  <c r="BQ172" i="20"/>
  <c r="BQ171" i="20"/>
  <c r="BQ170" i="20"/>
  <c r="BL169" i="17"/>
  <c r="BL175" i="17"/>
  <c r="BL174" i="17"/>
  <c r="BL173" i="17"/>
  <c r="BL172" i="17"/>
  <c r="BL171" i="17"/>
  <c r="BL170" i="17"/>
  <c r="K171" i="17"/>
  <c r="K173" i="17" s="1"/>
  <c r="G67" i="17"/>
  <c r="G64" i="17"/>
  <c r="G61" i="17"/>
  <c r="G58" i="17"/>
  <c r="M8" i="14"/>
  <c r="E66" i="17"/>
  <c r="E63" i="17"/>
  <c r="E60" i="17"/>
  <c r="E57" i="17"/>
  <c r="E54" i="17"/>
  <c r="E51" i="17"/>
  <c r="E48" i="17"/>
  <c r="E45" i="17"/>
  <c r="E42" i="17"/>
  <c r="E43" i="17" s="1"/>
  <c r="D43" i="19" s="1"/>
  <c r="E39" i="17"/>
  <c r="E40" i="17" s="1"/>
  <c r="H4" i="14"/>
  <c r="H24" i="14" s="1"/>
  <c r="BQ1" i="22"/>
  <c r="BQ1" i="21"/>
  <c r="BP1" i="20"/>
  <c r="BY1" i="19"/>
  <c r="B25" i="17"/>
  <c r="B26" i="17"/>
  <c r="A43" i="19"/>
  <c r="E205" i="19" s="1"/>
  <c r="B5" i="16"/>
  <c r="B4" i="16"/>
  <c r="B67" i="22"/>
  <c r="B64" i="22"/>
  <c r="B61" i="22"/>
  <c r="B58" i="22"/>
  <c r="B55" i="22"/>
  <c r="B52" i="22"/>
  <c r="B49" i="22"/>
  <c r="B46" i="22"/>
  <c r="B43" i="22"/>
  <c r="B40" i="22"/>
  <c r="A67" i="22"/>
  <c r="D213" i="22" s="1"/>
  <c r="A64" i="22"/>
  <c r="D212" i="22" s="1"/>
  <c r="A61" i="22"/>
  <c r="D211" i="22" s="1"/>
  <c r="A58" i="22"/>
  <c r="D210" i="22" s="1"/>
  <c r="A55" i="22"/>
  <c r="D209" i="22" s="1"/>
  <c r="A52" i="22"/>
  <c r="D208" i="22" s="1"/>
  <c r="A49" i="22"/>
  <c r="D207" i="22" s="1"/>
  <c r="A46" i="22"/>
  <c r="D206" i="22" s="1"/>
  <c r="A43" i="22"/>
  <c r="D205" i="22" s="1"/>
  <c r="A40" i="22"/>
  <c r="D204" i="22" s="1"/>
  <c r="B67" i="20"/>
  <c r="B64" i="20"/>
  <c r="B61" i="20"/>
  <c r="B58" i="20"/>
  <c r="B55" i="20"/>
  <c r="B52" i="20"/>
  <c r="B49" i="20"/>
  <c r="B46" i="20"/>
  <c r="B43" i="20"/>
  <c r="B40" i="20"/>
  <c r="B67" i="21"/>
  <c r="B64" i="21"/>
  <c r="B61" i="21"/>
  <c r="B58" i="21"/>
  <c r="B55" i="21"/>
  <c r="B52" i="21"/>
  <c r="B49" i="21"/>
  <c r="B46" i="21"/>
  <c r="B43" i="21"/>
  <c r="B40" i="21"/>
  <c r="B67" i="19"/>
  <c r="E213" i="19" s="1"/>
  <c r="B64" i="19"/>
  <c r="E212" i="19" s="1"/>
  <c r="B61" i="19"/>
  <c r="E211" i="19" s="1"/>
  <c r="B58" i="19"/>
  <c r="E210" i="19" s="1"/>
  <c r="B55" i="19"/>
  <c r="B52" i="19"/>
  <c r="B49" i="19"/>
  <c r="B46" i="19"/>
  <c r="B43" i="19"/>
  <c r="B40" i="19"/>
  <c r="A40" i="19"/>
  <c r="E204" i="19" s="1"/>
  <c r="A46" i="19"/>
  <c r="E206" i="19" s="1"/>
  <c r="A49" i="19"/>
  <c r="E207" i="19" s="1"/>
  <c r="A52" i="19"/>
  <c r="E208" i="19" s="1"/>
  <c r="A55" i="19"/>
  <c r="E209" i="19" s="1"/>
  <c r="A58" i="19"/>
  <c r="A61" i="19"/>
  <c r="D216" i="19" s="1"/>
  <c r="A64" i="19"/>
  <c r="D217" i="19" s="1"/>
  <c r="A67" i="19"/>
  <c r="D219" i="19" s="1"/>
  <c r="I39" i="18"/>
  <c r="I40" i="18"/>
  <c r="I41" i="18"/>
  <c r="K172" i="22"/>
  <c r="Y100" i="23" s="1"/>
  <c r="K172" i="21"/>
  <c r="K172" i="20"/>
  <c r="O100" i="23" s="1"/>
  <c r="B26" i="18"/>
  <c r="K172" i="19"/>
  <c r="L162" i="19"/>
  <c r="CD163" i="19"/>
  <c r="L161" i="19" s="1"/>
  <c r="K96" i="23" s="1"/>
  <c r="CD82" i="19"/>
  <c r="L155" i="19" s="1"/>
  <c r="K91" i="23" s="1"/>
  <c r="I80" i="17"/>
  <c r="C38" i="23" s="1"/>
  <c r="I72" i="22"/>
  <c r="W32" i="23" s="1"/>
  <c r="I84" i="21"/>
  <c r="R40" i="23" s="1"/>
  <c r="I75" i="20"/>
  <c r="M34" i="23" s="1"/>
  <c r="I84" i="19"/>
  <c r="I74" i="17"/>
  <c r="C34" i="23" s="1"/>
  <c r="BO152" i="17"/>
  <c r="L159" i="17" s="1"/>
  <c r="F95" i="23" s="1"/>
  <c r="I68" i="17"/>
  <c r="C30" i="23" s="1"/>
  <c r="H5" i="14"/>
  <c r="BR152" i="21"/>
  <c r="L160" i="21" s="1"/>
  <c r="BQ81" i="20"/>
  <c r="L155" i="20" s="1"/>
  <c r="CG153" i="19"/>
  <c r="L160" i="19" s="1"/>
  <c r="A11" i="16"/>
  <c r="AF14" i="17"/>
  <c r="AG15" i="20"/>
  <c r="B26" i="20"/>
  <c r="B27" i="20"/>
  <c r="B94" i="16"/>
  <c r="I56" i="18" s="1"/>
  <c r="B96" i="16"/>
  <c r="I58" i="18" s="1"/>
  <c r="B95" i="16"/>
  <c r="I57" i="18" s="1"/>
  <c r="B91" i="16"/>
  <c r="I53" i="18" s="1"/>
  <c r="B89" i="16"/>
  <c r="I51" i="18" s="1"/>
  <c r="B87" i="16"/>
  <c r="I49" i="18" s="1"/>
  <c r="B75" i="16"/>
  <c r="B74" i="16"/>
  <c r="B73" i="16"/>
  <c r="B29" i="16"/>
  <c r="B27" i="16"/>
  <c r="B25" i="16"/>
  <c r="B23" i="16"/>
  <c r="B21" i="16"/>
  <c r="B19" i="16"/>
  <c r="B17" i="16"/>
  <c r="B15" i="16"/>
  <c r="B13" i="16"/>
  <c r="B11" i="16"/>
  <c r="A74" i="16"/>
  <c r="A73" i="16"/>
  <c r="A29" i="16"/>
  <c r="A27" i="16"/>
  <c r="A25" i="16"/>
  <c r="A23" i="16"/>
  <c r="A21" i="16"/>
  <c r="A19" i="16"/>
  <c r="A17" i="16"/>
  <c r="A15" i="16"/>
  <c r="A13" i="16"/>
  <c r="E5" i="16"/>
  <c r="J6" i="22"/>
  <c r="B6" i="22"/>
  <c r="B5" i="22"/>
  <c r="J6" i="21"/>
  <c r="B6" i="21"/>
  <c r="B5" i="21"/>
  <c r="J6" i="20"/>
  <c r="B6" i="20"/>
  <c r="B5" i="20"/>
  <c r="J6" i="19"/>
  <c r="B6" i="19"/>
  <c r="B5" i="19"/>
  <c r="J35" i="22"/>
  <c r="I35" i="22"/>
  <c r="J36" i="20"/>
  <c r="I36" i="20"/>
  <c r="J35" i="20"/>
  <c r="I35" i="20"/>
  <c r="J36" i="21"/>
  <c r="I36" i="21"/>
  <c r="J35" i="21"/>
  <c r="I35" i="21"/>
  <c r="I36" i="19"/>
  <c r="J35" i="19"/>
  <c r="J36" i="19"/>
  <c r="I35" i="19"/>
  <c r="I139" i="22"/>
  <c r="W78" i="23" s="1"/>
  <c r="I138" i="22"/>
  <c r="W77" i="23" s="1"/>
  <c r="I54" i="22"/>
  <c r="W20" i="23" s="1"/>
  <c r="AU31" i="22"/>
  <c r="AT31" i="22"/>
  <c r="AR31" i="22"/>
  <c r="AQ31" i="22"/>
  <c r="AP31" i="22"/>
  <c r="AN31" i="22"/>
  <c r="AL31" i="22"/>
  <c r="AK31" i="22"/>
  <c r="AI31" i="22"/>
  <c r="AH31" i="22"/>
  <c r="AG31" i="22"/>
  <c r="AE31" i="22"/>
  <c r="AC31" i="22"/>
  <c r="AB31" i="22"/>
  <c r="Z31" i="22"/>
  <c r="Y31" i="22"/>
  <c r="X31" i="22"/>
  <c r="V31" i="22"/>
  <c r="T31" i="22"/>
  <c r="S31" i="22"/>
  <c r="Q31" i="22"/>
  <c r="P31" i="22"/>
  <c r="O31" i="22"/>
  <c r="N31" i="22"/>
  <c r="L31" i="22"/>
  <c r="K31" i="22"/>
  <c r="I31" i="22"/>
  <c r="G31" i="22"/>
  <c r="F31" i="22"/>
  <c r="D31" i="22"/>
  <c r="B27" i="22"/>
  <c r="B26" i="22"/>
  <c r="AF15" i="22"/>
  <c r="I139" i="21"/>
  <c r="R78" i="23" s="1"/>
  <c r="I138" i="21"/>
  <c r="AU31" i="21"/>
  <c r="AT31" i="21"/>
  <c r="AR31" i="21"/>
  <c r="AQ31" i="21"/>
  <c r="AP31" i="21"/>
  <c r="AN31" i="21"/>
  <c r="AL31" i="21"/>
  <c r="AK31" i="21"/>
  <c r="AI31" i="21"/>
  <c r="AH31" i="21"/>
  <c r="AG31" i="21"/>
  <c r="AE31" i="21"/>
  <c r="AC31" i="21"/>
  <c r="AB31" i="21"/>
  <c r="Z31" i="21"/>
  <c r="Y31" i="21"/>
  <c r="X31" i="21"/>
  <c r="V31" i="21"/>
  <c r="T31" i="21"/>
  <c r="S31" i="21"/>
  <c r="Q31" i="21"/>
  <c r="P31" i="21"/>
  <c r="O31" i="21"/>
  <c r="N31" i="21"/>
  <c r="L31" i="21"/>
  <c r="K31" i="21"/>
  <c r="I31" i="21"/>
  <c r="G31" i="21"/>
  <c r="F31" i="21"/>
  <c r="D31" i="21"/>
  <c r="B27" i="21"/>
  <c r="B26" i="21"/>
  <c r="AF15" i="21"/>
  <c r="I139" i="20"/>
  <c r="M78" i="23" s="1"/>
  <c r="I138" i="20"/>
  <c r="M77" i="23" s="1"/>
  <c r="AV31" i="20"/>
  <c r="AU31" i="20"/>
  <c r="AS31" i="20"/>
  <c r="AR31" i="20"/>
  <c r="AQ31" i="20"/>
  <c r="AO31" i="20"/>
  <c r="AM31" i="20"/>
  <c r="AL31" i="20"/>
  <c r="AJ31" i="20"/>
  <c r="AI31" i="20"/>
  <c r="AH31" i="20"/>
  <c r="AF31" i="20"/>
  <c r="AD31" i="20"/>
  <c r="AC31" i="20"/>
  <c r="AA31" i="20"/>
  <c r="Z31" i="20"/>
  <c r="Y31" i="20"/>
  <c r="W31" i="20"/>
  <c r="U31" i="20"/>
  <c r="T31" i="20"/>
  <c r="R31" i="20"/>
  <c r="Q31" i="20"/>
  <c r="P31" i="20"/>
  <c r="O31" i="20"/>
  <c r="L31" i="20"/>
  <c r="K31" i="20"/>
  <c r="I31" i="20"/>
  <c r="G31" i="20"/>
  <c r="F31" i="20"/>
  <c r="D31" i="20"/>
  <c r="I139" i="19"/>
  <c r="H78" i="23" s="1"/>
  <c r="I138" i="19"/>
  <c r="H77" i="23" s="1"/>
  <c r="AU31" i="19"/>
  <c r="AT31" i="19"/>
  <c r="AR31" i="19"/>
  <c r="AQ31" i="19"/>
  <c r="AP31" i="19"/>
  <c r="AN31" i="19"/>
  <c r="AL31" i="19"/>
  <c r="AK31" i="19"/>
  <c r="AI31" i="19"/>
  <c r="AH31" i="19"/>
  <c r="AG31" i="19"/>
  <c r="AE31" i="19"/>
  <c r="AC31" i="19"/>
  <c r="AB31" i="19"/>
  <c r="Z31" i="19"/>
  <c r="Y31" i="19"/>
  <c r="X31" i="19"/>
  <c r="V31" i="19"/>
  <c r="T31" i="19"/>
  <c r="S31" i="19"/>
  <c r="O31" i="19"/>
  <c r="N31" i="19"/>
  <c r="L31" i="19"/>
  <c r="K31" i="19"/>
  <c r="I31" i="19"/>
  <c r="G31" i="19"/>
  <c r="F31" i="19"/>
  <c r="D31" i="19"/>
  <c r="B27" i="19"/>
  <c r="B26" i="19"/>
  <c r="AF15" i="19"/>
  <c r="B27" i="18"/>
  <c r="B119" i="16" s="1"/>
  <c r="N15" i="18"/>
  <c r="E219" i="17"/>
  <c r="E211" i="17"/>
  <c r="E210" i="17"/>
  <c r="E209" i="17"/>
  <c r="E208" i="17"/>
  <c r="E207" i="17"/>
  <c r="E206" i="17"/>
  <c r="E205" i="17"/>
  <c r="E204" i="17"/>
  <c r="I138" i="17"/>
  <c r="C78" i="23" s="1"/>
  <c r="I137" i="17"/>
  <c r="AU30" i="17"/>
  <c r="AT30" i="17"/>
  <c r="AR30" i="17"/>
  <c r="AQ30" i="17"/>
  <c r="AP30" i="17"/>
  <c r="AN30" i="17"/>
  <c r="AL30" i="17"/>
  <c r="AK30" i="17"/>
  <c r="AI30" i="17"/>
  <c r="AH30" i="17"/>
  <c r="AG30" i="17"/>
  <c r="AE30" i="17"/>
  <c r="AC30" i="17"/>
  <c r="AB30" i="17"/>
  <c r="Z30" i="17"/>
  <c r="Y30" i="17"/>
  <c r="X30" i="17"/>
  <c r="V30" i="17"/>
  <c r="T30" i="17"/>
  <c r="S30" i="17"/>
  <c r="Q30" i="17"/>
  <c r="P30" i="17"/>
  <c r="O30" i="17"/>
  <c r="N30" i="17"/>
  <c r="L30" i="17"/>
  <c r="K30" i="17"/>
  <c r="I30" i="17"/>
  <c r="H30" i="17"/>
  <c r="G30" i="17"/>
  <c r="E30" i="17"/>
  <c r="I54" i="20"/>
  <c r="M20" i="23" s="1"/>
  <c r="I60" i="22"/>
  <c r="W24" i="23" s="1"/>
  <c r="I65" i="17"/>
  <c r="C28" i="23" s="1"/>
  <c r="I66" i="21"/>
  <c r="R28" i="23" s="1"/>
  <c r="I51" i="22"/>
  <c r="W18" i="23" s="1"/>
  <c r="I63" i="22"/>
  <c r="W26" i="23" s="1"/>
  <c r="I56" i="17"/>
  <c r="C22" i="23" s="1"/>
  <c r="I54" i="21"/>
  <c r="R20" i="23" s="1"/>
  <c r="I41" i="17"/>
  <c r="C12" i="23" s="1"/>
  <c r="I60" i="21"/>
  <c r="R24" i="23" s="1"/>
  <c r="I45" i="21"/>
  <c r="R14" i="23" s="1"/>
  <c r="I54" i="19"/>
  <c r="AW36" i="7"/>
  <c r="AV36" i="7"/>
  <c r="AW35" i="7"/>
  <c r="AV35" i="7"/>
  <c r="AM36" i="7"/>
  <c r="AL36" i="7"/>
  <c r="AM35" i="7"/>
  <c r="AL35" i="7"/>
  <c r="AC36" i="7"/>
  <c r="AB36" i="7"/>
  <c r="AC35" i="7"/>
  <c r="AB35" i="7"/>
  <c r="S36" i="7"/>
  <c r="R36" i="7"/>
  <c r="S35" i="7"/>
  <c r="R35" i="7"/>
  <c r="I36" i="7"/>
  <c r="H36" i="7"/>
  <c r="I35" i="7"/>
  <c r="H35" i="7"/>
  <c r="N40" i="7"/>
  <c r="N41" i="7" s="1"/>
  <c r="N142" i="7"/>
  <c r="N143" i="7"/>
  <c r="N144" i="7"/>
  <c r="N145" i="7"/>
  <c r="N146" i="7"/>
  <c r="N147" i="7"/>
  <c r="N148" i="7"/>
  <c r="N149" i="7"/>
  <c r="N150" i="7"/>
  <c r="AV150" i="7"/>
  <c r="AR150" i="7"/>
  <c r="AV149" i="7"/>
  <c r="AR149" i="7"/>
  <c r="AV148" i="7"/>
  <c r="AR148" i="7"/>
  <c r="AV147" i="7"/>
  <c r="AR147" i="7"/>
  <c r="AV146" i="7"/>
  <c r="AR146" i="7"/>
  <c r="AV145" i="7"/>
  <c r="AR145" i="7"/>
  <c r="AV144" i="7"/>
  <c r="AR144" i="7"/>
  <c r="AV143" i="7"/>
  <c r="AR143" i="7"/>
  <c r="AV142" i="7"/>
  <c r="AR142" i="7"/>
  <c r="AL150" i="7"/>
  <c r="AH150" i="7"/>
  <c r="AL149" i="7"/>
  <c r="AH149" i="7"/>
  <c r="AL148" i="7"/>
  <c r="AH148" i="7"/>
  <c r="AL147" i="7"/>
  <c r="AH147" i="7"/>
  <c r="AL146" i="7"/>
  <c r="AH146" i="7"/>
  <c r="AL145" i="7"/>
  <c r="AH145" i="7"/>
  <c r="AL144" i="7"/>
  <c r="AH144" i="7"/>
  <c r="AL143" i="7"/>
  <c r="AH143" i="7"/>
  <c r="AL142" i="7"/>
  <c r="AH142" i="7"/>
  <c r="AB150" i="7"/>
  <c r="X150" i="7"/>
  <c r="AB149" i="7"/>
  <c r="X149" i="7"/>
  <c r="AB148" i="7"/>
  <c r="X148" i="7"/>
  <c r="AB147" i="7"/>
  <c r="X147" i="7"/>
  <c r="AB146" i="7"/>
  <c r="X146" i="7"/>
  <c r="AB145" i="7"/>
  <c r="X145" i="7"/>
  <c r="AB144" i="7"/>
  <c r="X144" i="7"/>
  <c r="AB143" i="7"/>
  <c r="X143" i="7"/>
  <c r="AB142" i="7"/>
  <c r="X142" i="7"/>
  <c r="I182" i="21"/>
  <c r="T116" i="7"/>
  <c r="U116" i="7" s="1"/>
  <c r="U108" i="7"/>
  <c r="U107" i="7"/>
  <c r="S107" i="7" s="1"/>
  <c r="U106" i="7"/>
  <c r="S106" i="7" s="1"/>
  <c r="U105" i="7"/>
  <c r="S105" i="7" s="1"/>
  <c r="U101" i="7"/>
  <c r="S101" i="7" s="1"/>
  <c r="U98" i="7"/>
  <c r="S98" i="7" s="1"/>
  <c r="C126" i="12"/>
  <c r="AX116" i="7" s="1"/>
  <c r="C112" i="12"/>
  <c r="AY108" i="7" s="1"/>
  <c r="AW108" i="7" s="1"/>
  <c r="D98" i="12"/>
  <c r="D97" i="12"/>
  <c r="D96" i="12"/>
  <c r="D95" i="12"/>
  <c r="D94" i="12"/>
  <c r="F88" i="12"/>
  <c r="F87" i="12"/>
  <c r="F86" i="12"/>
  <c r="F85" i="12"/>
  <c r="F84" i="12"/>
  <c r="F83" i="12"/>
  <c r="F82" i="12"/>
  <c r="F81" i="12"/>
  <c r="F80" i="12"/>
  <c r="F79" i="12"/>
  <c r="D73" i="12"/>
  <c r="D72" i="12"/>
  <c r="D71" i="12"/>
  <c r="D70" i="12"/>
  <c r="D69" i="12"/>
  <c r="D68" i="12"/>
  <c r="D67" i="12"/>
  <c r="D66" i="12"/>
  <c r="D65" i="12"/>
  <c r="D64" i="12"/>
  <c r="D63" i="12"/>
  <c r="D62" i="12"/>
  <c r="D61" i="12"/>
  <c r="D60" i="12"/>
  <c r="E54" i="12"/>
  <c r="E53" i="12"/>
  <c r="E52" i="12"/>
  <c r="E51" i="12"/>
  <c r="E50" i="12"/>
  <c r="E45" i="12"/>
  <c r="E44" i="12"/>
  <c r="E43" i="12"/>
  <c r="E42" i="12"/>
  <c r="E41" i="12"/>
  <c r="E40" i="12"/>
  <c r="E39" i="12"/>
  <c r="N31" i="12"/>
  <c r="N30" i="12"/>
  <c r="N29" i="12"/>
  <c r="N28" i="12"/>
  <c r="N27" i="12"/>
  <c r="H23" i="12"/>
  <c r="N23" i="12" s="1"/>
  <c r="H22" i="12"/>
  <c r="N22" i="12" s="1"/>
  <c r="H21" i="12"/>
  <c r="N21" i="12" s="1"/>
  <c r="H20" i="12"/>
  <c r="N20" i="12" s="1"/>
  <c r="H19" i="12"/>
  <c r="N19" i="12" s="1"/>
  <c r="H15" i="12"/>
  <c r="N15" i="12" s="1"/>
  <c r="H14" i="12"/>
  <c r="N14" i="12" s="1"/>
  <c r="H13" i="12"/>
  <c r="N13" i="12" s="1"/>
  <c r="H12" i="12"/>
  <c r="N12" i="12" s="1"/>
  <c r="H11" i="12"/>
  <c r="N11" i="12" s="1"/>
  <c r="H10" i="12"/>
  <c r="N10" i="12" s="1"/>
  <c r="H9" i="12"/>
  <c r="N9" i="12" s="1"/>
  <c r="H8" i="12"/>
  <c r="N8" i="12" s="1"/>
  <c r="H7" i="12"/>
  <c r="N7" i="12" s="1"/>
  <c r="H6" i="12"/>
  <c r="N6" i="12" s="1"/>
  <c r="C126" i="10"/>
  <c r="AN116" i="7" s="1"/>
  <c r="C112" i="10"/>
  <c r="AO108" i="7" s="1"/>
  <c r="AM108" i="7" s="1"/>
  <c r="D98" i="10"/>
  <c r="D97" i="10"/>
  <c r="D96" i="10"/>
  <c r="D95" i="10"/>
  <c r="D94" i="10"/>
  <c r="F88" i="10"/>
  <c r="F87" i="10"/>
  <c r="F86" i="10"/>
  <c r="F85" i="10"/>
  <c r="F84" i="10"/>
  <c r="F83" i="10"/>
  <c r="F82" i="10"/>
  <c r="F81" i="10"/>
  <c r="F80" i="10"/>
  <c r="F79" i="10"/>
  <c r="D73" i="10"/>
  <c r="D72" i="10"/>
  <c r="D71" i="10"/>
  <c r="D70" i="10"/>
  <c r="D69" i="10"/>
  <c r="D68" i="10"/>
  <c r="D67" i="10"/>
  <c r="D66" i="10"/>
  <c r="D65" i="10"/>
  <c r="D64" i="10"/>
  <c r="D63" i="10"/>
  <c r="D62" i="10"/>
  <c r="D61" i="10"/>
  <c r="D60" i="10"/>
  <c r="E54" i="10"/>
  <c r="E53" i="10"/>
  <c r="E52" i="10"/>
  <c r="E51" i="10"/>
  <c r="E50" i="10"/>
  <c r="E45" i="10"/>
  <c r="E44" i="10"/>
  <c r="E43" i="10"/>
  <c r="E42" i="10"/>
  <c r="E41" i="10"/>
  <c r="E40" i="10"/>
  <c r="E39" i="10"/>
  <c r="N31" i="10"/>
  <c r="N30" i="10"/>
  <c r="N29" i="10"/>
  <c r="N28" i="10"/>
  <c r="N27" i="10"/>
  <c r="H23" i="10"/>
  <c r="N23" i="10" s="1"/>
  <c r="H22" i="10"/>
  <c r="N22" i="10" s="1"/>
  <c r="H21" i="10"/>
  <c r="N21" i="10" s="1"/>
  <c r="H20" i="10"/>
  <c r="N20" i="10" s="1"/>
  <c r="H19" i="10"/>
  <c r="N19" i="10" s="1"/>
  <c r="H15" i="10"/>
  <c r="N15" i="10" s="1"/>
  <c r="H14" i="10"/>
  <c r="N14" i="10" s="1"/>
  <c r="H13" i="10"/>
  <c r="N13" i="10" s="1"/>
  <c r="H12" i="10"/>
  <c r="N12" i="10" s="1"/>
  <c r="H11" i="10"/>
  <c r="N11" i="10" s="1"/>
  <c r="H10" i="10"/>
  <c r="N10" i="10" s="1"/>
  <c r="H9" i="10"/>
  <c r="N9" i="10" s="1"/>
  <c r="H8" i="10"/>
  <c r="N8" i="10" s="1"/>
  <c r="H7" i="10"/>
  <c r="N7" i="10" s="1"/>
  <c r="H6" i="10"/>
  <c r="N6" i="10" s="1"/>
  <c r="C126" i="9"/>
  <c r="AD116" i="7" s="1"/>
  <c r="C112" i="9"/>
  <c r="AE108" i="7" s="1"/>
  <c r="D98" i="9"/>
  <c r="D97" i="9"/>
  <c r="D96" i="9"/>
  <c r="D95" i="9"/>
  <c r="D94" i="9"/>
  <c r="F88" i="9"/>
  <c r="F87" i="9"/>
  <c r="F86" i="9"/>
  <c r="F85" i="9"/>
  <c r="F84" i="9"/>
  <c r="F83" i="9"/>
  <c r="F82" i="9"/>
  <c r="F81" i="9"/>
  <c r="F80" i="9"/>
  <c r="F79" i="9"/>
  <c r="D73" i="9"/>
  <c r="D72" i="9"/>
  <c r="D71" i="9"/>
  <c r="D70" i="9"/>
  <c r="D69" i="9"/>
  <c r="D68" i="9"/>
  <c r="D67" i="9"/>
  <c r="D66" i="9"/>
  <c r="D65" i="9"/>
  <c r="D64" i="9"/>
  <c r="D63" i="9"/>
  <c r="D62" i="9"/>
  <c r="D61" i="9"/>
  <c r="D60" i="9"/>
  <c r="E54" i="9"/>
  <c r="E53" i="9"/>
  <c r="E52" i="9"/>
  <c r="E51" i="9"/>
  <c r="E50" i="9"/>
  <c r="E45" i="9"/>
  <c r="E44" i="9"/>
  <c r="E43" i="9"/>
  <c r="E42" i="9"/>
  <c r="E41" i="9"/>
  <c r="E40" i="9"/>
  <c r="E39" i="9"/>
  <c r="N31" i="9"/>
  <c r="N30" i="9"/>
  <c r="N29" i="9"/>
  <c r="N28" i="9"/>
  <c r="N27" i="9"/>
  <c r="H23" i="9"/>
  <c r="N23" i="9" s="1"/>
  <c r="H22" i="9"/>
  <c r="N22" i="9" s="1"/>
  <c r="H21" i="9"/>
  <c r="N21" i="9" s="1"/>
  <c r="H20" i="9"/>
  <c r="N20" i="9" s="1"/>
  <c r="H19" i="9"/>
  <c r="N19" i="9" s="1"/>
  <c r="H15" i="9"/>
  <c r="N15" i="9" s="1"/>
  <c r="H14" i="9"/>
  <c r="N14" i="9" s="1"/>
  <c r="H13" i="9"/>
  <c r="N13" i="9" s="1"/>
  <c r="H12" i="9"/>
  <c r="N12" i="9" s="1"/>
  <c r="H11" i="9"/>
  <c r="N11" i="9" s="1"/>
  <c r="H10" i="9"/>
  <c r="N10" i="9" s="1"/>
  <c r="H9" i="9"/>
  <c r="N9" i="9" s="1"/>
  <c r="H8" i="9"/>
  <c r="N8" i="9" s="1"/>
  <c r="H7" i="9"/>
  <c r="N7" i="9" s="1"/>
  <c r="H6" i="9"/>
  <c r="N6" i="9" s="1"/>
  <c r="B123" i="7"/>
  <c r="K58" i="14"/>
  <c r="J168" i="22" s="1"/>
  <c r="E58" i="14"/>
  <c r="D58" i="14"/>
  <c r="J163" i="22" s="1"/>
  <c r="X98" i="23" s="1"/>
  <c r="C58" i="14"/>
  <c r="C57" i="14"/>
  <c r="I163" i="21" s="1"/>
  <c r="R98" i="23" s="1"/>
  <c r="D57" i="14"/>
  <c r="J163" i="21" s="1"/>
  <c r="S98" i="23" s="1"/>
  <c r="E57" i="14"/>
  <c r="K57" i="14"/>
  <c r="J168" i="21" s="1"/>
  <c r="E56" i="14"/>
  <c r="K163" i="20" s="1"/>
  <c r="D56" i="14"/>
  <c r="J163" i="20" s="1"/>
  <c r="N98" i="23" s="1"/>
  <c r="C56" i="14"/>
  <c r="AB109" i="7" s="1"/>
  <c r="K56" i="14"/>
  <c r="J168" i="20" s="1"/>
  <c r="K55" i="14"/>
  <c r="J168" i="19" s="1"/>
  <c r="E55" i="14"/>
  <c r="D55" i="14"/>
  <c r="C55" i="14"/>
  <c r="I163" i="19" s="1"/>
  <c r="K54" i="14"/>
  <c r="J167" i="17" s="1"/>
  <c r="E54" i="14"/>
  <c r="J109" i="7" s="1"/>
  <c r="D54" i="14"/>
  <c r="I109" i="7" s="1"/>
  <c r="C54" i="14"/>
  <c r="I162" i="17" s="1"/>
  <c r="AD109" i="7"/>
  <c r="K50" i="14"/>
  <c r="E50" i="14"/>
  <c r="D50" i="14"/>
  <c r="C50" i="14"/>
  <c r="D68" i="7"/>
  <c r="A65" i="7"/>
  <c r="D150" i="7"/>
  <c r="D149" i="7"/>
  <c r="D148" i="7"/>
  <c r="D147" i="7"/>
  <c r="G44" i="14"/>
  <c r="G36" i="14"/>
  <c r="G28" i="14"/>
  <c r="G29" i="14" s="1"/>
  <c r="G30" i="14" s="1"/>
  <c r="G20" i="14"/>
  <c r="G21" i="14" s="1"/>
  <c r="G12" i="14"/>
  <c r="N67" i="7"/>
  <c r="N64" i="7"/>
  <c r="N65" i="7" s="1"/>
  <c r="N61" i="7"/>
  <c r="N58" i="7"/>
  <c r="N55" i="7"/>
  <c r="N56" i="7" s="1"/>
  <c r="D65" i="7"/>
  <c r="D62" i="7"/>
  <c r="D59" i="7"/>
  <c r="BB68" i="7"/>
  <c r="A68" i="7"/>
  <c r="BB67" i="7"/>
  <c r="BB65" i="7"/>
  <c r="BB64" i="7"/>
  <c r="BB62" i="7"/>
  <c r="A62" i="7"/>
  <c r="BB61" i="7"/>
  <c r="H60" i="7"/>
  <c r="BB59" i="7"/>
  <c r="A59" i="7"/>
  <c r="BB58" i="7"/>
  <c r="BB56" i="7"/>
  <c r="D56" i="7"/>
  <c r="A56" i="7"/>
  <c r="BB55" i="7"/>
  <c r="K42" i="14"/>
  <c r="E42" i="14"/>
  <c r="D42" i="14"/>
  <c r="C42" i="14"/>
  <c r="K34" i="14"/>
  <c r="E34" i="14"/>
  <c r="D34" i="14"/>
  <c r="C34" i="14"/>
  <c r="F48" i="14"/>
  <c r="F47" i="14"/>
  <c r="F46" i="14"/>
  <c r="F45" i="14"/>
  <c r="F44" i="14"/>
  <c r="F40" i="14"/>
  <c r="F39" i="14"/>
  <c r="F38" i="14"/>
  <c r="F37" i="14"/>
  <c r="F36" i="14"/>
  <c r="E26" i="14"/>
  <c r="D26" i="14"/>
  <c r="E18" i="14"/>
  <c r="D18" i="14"/>
  <c r="E10" i="14"/>
  <c r="D10" i="14"/>
  <c r="F32" i="14"/>
  <c r="F31" i="14"/>
  <c r="F30" i="14"/>
  <c r="F29" i="14"/>
  <c r="F28" i="14"/>
  <c r="F24" i="14"/>
  <c r="F23" i="14"/>
  <c r="F22" i="14"/>
  <c r="F21" i="14"/>
  <c r="F20" i="14"/>
  <c r="J116" i="7"/>
  <c r="J118" i="7" s="1"/>
  <c r="J121" i="7" s="1"/>
  <c r="J136" i="7" s="1"/>
  <c r="I163" i="20"/>
  <c r="M98" i="23" s="1"/>
  <c r="AN109" i="7"/>
  <c r="K163" i="21"/>
  <c r="AW109" i="7"/>
  <c r="X55" i="7"/>
  <c r="AH55" i="7" s="1"/>
  <c r="AR55" i="7" s="1"/>
  <c r="D146" i="7"/>
  <c r="D145" i="7"/>
  <c r="D144" i="7"/>
  <c r="D143" i="7"/>
  <c r="D142" i="7"/>
  <c r="BB82" i="7"/>
  <c r="BB80" i="7"/>
  <c r="BB78" i="7"/>
  <c r="BB47" i="7"/>
  <c r="BB44" i="7"/>
  <c r="BB41" i="7"/>
  <c r="AV85" i="7"/>
  <c r="AV84" i="7"/>
  <c r="AL85" i="7"/>
  <c r="AL84" i="7"/>
  <c r="AB85" i="7"/>
  <c r="AB84" i="7"/>
  <c r="R85" i="7"/>
  <c r="H85" i="7"/>
  <c r="R84" i="7"/>
  <c r="R86" i="7" s="1"/>
  <c r="H84" i="7"/>
  <c r="D82" i="7"/>
  <c r="D80" i="7"/>
  <c r="D78" i="7"/>
  <c r="D41" i="7"/>
  <c r="N79" i="7"/>
  <c r="X79" i="7" s="1"/>
  <c r="BB79" i="7"/>
  <c r="N81" i="7"/>
  <c r="X81" i="7" s="1"/>
  <c r="BB81" i="7"/>
  <c r="BB53" i="7"/>
  <c r="BB50" i="7"/>
  <c r="N43" i="7"/>
  <c r="N44" i="7" s="1"/>
  <c r="D53" i="7"/>
  <c r="D50" i="7"/>
  <c r="D47" i="7"/>
  <c r="D44" i="7"/>
  <c r="N52" i="7"/>
  <c r="N53" i="7" s="1"/>
  <c r="N49" i="7"/>
  <c r="X49" i="7" s="1"/>
  <c r="N46" i="7"/>
  <c r="X46" i="7" s="1"/>
  <c r="N50" i="7"/>
  <c r="C26" i="14"/>
  <c r="C18" i="14"/>
  <c r="C10" i="14"/>
  <c r="AW112" i="7"/>
  <c r="K26" i="14"/>
  <c r="K52" i="14" s="1"/>
  <c r="BC112" i="7" s="1"/>
  <c r="K18" i="14"/>
  <c r="K10" i="14"/>
  <c r="I112" i="7"/>
  <c r="AC108" i="7"/>
  <c r="S108" i="7"/>
  <c r="N77" i="7"/>
  <c r="B27" i="7"/>
  <c r="AB118" i="7"/>
  <c r="BB107" i="7"/>
  <c r="T31" i="7"/>
  <c r="AU31" i="7"/>
  <c r="AT31" i="7"/>
  <c r="AR31" i="7"/>
  <c r="AQ31" i="7"/>
  <c r="AP31" i="7"/>
  <c r="AN31" i="7"/>
  <c r="AL31" i="7"/>
  <c r="AK31" i="7"/>
  <c r="AI31" i="7"/>
  <c r="AH31" i="7"/>
  <c r="AG31" i="7"/>
  <c r="AE31" i="7"/>
  <c r="AC31" i="7"/>
  <c r="AB31" i="7"/>
  <c r="Z31" i="7"/>
  <c r="Y31" i="7"/>
  <c r="X31" i="7"/>
  <c r="V31" i="7"/>
  <c r="S31" i="7"/>
  <c r="Q31" i="7"/>
  <c r="P31" i="7"/>
  <c r="O31" i="7"/>
  <c r="M31" i="7"/>
  <c r="K31" i="7"/>
  <c r="J31" i="7"/>
  <c r="H31" i="7"/>
  <c r="G31" i="7"/>
  <c r="F31" i="7"/>
  <c r="D31" i="7"/>
  <c r="BB108" i="7"/>
  <c r="BB106" i="7"/>
  <c r="BB105" i="7"/>
  <c r="BB101" i="7"/>
  <c r="BB98" i="7"/>
  <c r="BB95" i="7"/>
  <c r="BB77" i="7"/>
  <c r="B72" i="7"/>
  <c r="R66" i="7" s="1"/>
  <c r="R71" i="7" s="1"/>
  <c r="BB52" i="7"/>
  <c r="BB49" i="7"/>
  <c r="BB46" i="7"/>
  <c r="B26" i="7"/>
  <c r="BB40" i="7"/>
  <c r="BB43" i="7"/>
  <c r="A82" i="7"/>
  <c r="A50" i="7"/>
  <c r="A53" i="7"/>
  <c r="A44" i="7"/>
  <c r="N15" i="7"/>
  <c r="A78" i="7"/>
  <c r="A80" i="7"/>
  <c r="A47" i="7"/>
  <c r="A41" i="7"/>
  <c r="O81" i="7"/>
  <c r="Y79" i="7"/>
  <c r="AE79" i="7" s="1"/>
  <c r="AI79" i="7"/>
  <c r="AI80" i="7" s="1"/>
  <c r="AI46" i="7"/>
  <c r="AK46" i="7" s="1"/>
  <c r="O58" i="7"/>
  <c r="Q58" i="7" s="1"/>
  <c r="O61" i="7"/>
  <c r="Q61" i="7" s="1"/>
  <c r="O67" i="7"/>
  <c r="U67" i="7" s="1"/>
  <c r="Y81" i="7"/>
  <c r="Y82" i="7" s="1"/>
  <c r="O52" i="7"/>
  <c r="O49" i="7"/>
  <c r="U49" i="7" s="1"/>
  <c r="AI81" i="7"/>
  <c r="AI82" i="7" s="1"/>
  <c r="O79" i="7"/>
  <c r="O80" i="7" s="1"/>
  <c r="E81" i="7"/>
  <c r="K81" i="7" s="1"/>
  <c r="AS81" i="7"/>
  <c r="O46" i="7"/>
  <c r="O47" i="7" s="1"/>
  <c r="E79" i="7"/>
  <c r="K79" i="7" s="1"/>
  <c r="AS79" i="7"/>
  <c r="O77" i="7"/>
  <c r="O78" i="7" s="1"/>
  <c r="O64" i="7"/>
  <c r="O65" i="7" s="1"/>
  <c r="O55" i="7"/>
  <c r="Q55" i="7" s="1"/>
  <c r="Y46" i="7"/>
  <c r="Y47" i="7" s="1"/>
  <c r="AA47" i="7" s="1"/>
  <c r="AS46" i="7"/>
  <c r="AU46" i="7" s="1"/>
  <c r="E49" i="7"/>
  <c r="E50" i="7" s="1"/>
  <c r="Y52" i="7"/>
  <c r="Y53" i="7" s="1"/>
  <c r="Y77" i="7"/>
  <c r="Y78" i="7" s="1"/>
  <c r="E46" i="7"/>
  <c r="E47" i="7" s="1"/>
  <c r="G47" i="7" s="1"/>
  <c r="AI77" i="7"/>
  <c r="AI78" i="7" s="1"/>
  <c r="AS77" i="7"/>
  <c r="AS78" i="7" s="1"/>
  <c r="Y49" i="7"/>
  <c r="Y67" i="7"/>
  <c r="AA67" i="7" s="1"/>
  <c r="AS52" i="7"/>
  <c r="AU52" i="7" s="1"/>
  <c r="AS49" i="7"/>
  <c r="AU49" i="7" s="1"/>
  <c r="AI67" i="7"/>
  <c r="AI68" i="7" s="1"/>
  <c r="AM150" i="7" s="1"/>
  <c r="Y61" i="7"/>
  <c r="AA61" i="7" s="1"/>
  <c r="Y64" i="7"/>
  <c r="Y58" i="7"/>
  <c r="AA58" i="7" s="1"/>
  <c r="Y55" i="7"/>
  <c r="AS64" i="7"/>
  <c r="AS65" i="7" s="1"/>
  <c r="AW149" i="7" s="1"/>
  <c r="AS55" i="7"/>
  <c r="AS56" i="7" s="1"/>
  <c r="AU56" i="7" s="1"/>
  <c r="E77" i="7"/>
  <c r="AI49" i="7"/>
  <c r="AI50" i="7" s="1"/>
  <c r="AK50" i="7" s="1"/>
  <c r="AI52" i="7"/>
  <c r="AK52" i="7" s="1"/>
  <c r="E67" i="7"/>
  <c r="AS67" i="7"/>
  <c r="AU67" i="7" s="1"/>
  <c r="AI58" i="7"/>
  <c r="AK58" i="7" s="1"/>
  <c r="AI55" i="7"/>
  <c r="AI64" i="7"/>
  <c r="AI65" i="7" s="1"/>
  <c r="E52" i="7"/>
  <c r="K52" i="7" s="1"/>
  <c r="AS58" i="7"/>
  <c r="AU58" i="7" s="1"/>
  <c r="AI61" i="7"/>
  <c r="AI62" i="7" s="1"/>
  <c r="AS61" i="7"/>
  <c r="E61" i="7"/>
  <c r="G61" i="7" s="1"/>
  <c r="E58" i="7"/>
  <c r="K58" i="7" s="1"/>
  <c r="E64" i="7"/>
  <c r="K64" i="7" s="1"/>
  <c r="I64" i="7" s="1"/>
  <c r="I149" i="7" s="1"/>
  <c r="E55" i="7"/>
  <c r="E56" i="7" s="1"/>
  <c r="O43" i="7"/>
  <c r="Q43" i="7" s="1"/>
  <c r="AS43" i="7"/>
  <c r="AS44" i="7" s="1"/>
  <c r="Y43" i="7"/>
  <c r="AI43" i="7"/>
  <c r="AK43" i="7" s="1"/>
  <c r="E43" i="7"/>
  <c r="G43" i="7" s="1"/>
  <c r="AS80" i="7"/>
  <c r="AS82" i="7"/>
  <c r="AS59" i="7"/>
  <c r="AU59" i="7" s="1"/>
  <c r="AA64" i="7"/>
  <c r="K55" i="7"/>
  <c r="I55" i="7" s="1"/>
  <c r="I147" i="7" s="1"/>
  <c r="O53" i="7"/>
  <c r="Q53" i="7" s="1"/>
  <c r="AI47" i="7"/>
  <c r="AK47" i="7" s="1"/>
  <c r="Q64" i="7"/>
  <c r="AA49" i="7"/>
  <c r="AA46" i="7"/>
  <c r="O82" i="7"/>
  <c r="AK68" i="7"/>
  <c r="AS47" i="7" l="1"/>
  <c r="AW144" i="7" s="1"/>
  <c r="AI53" i="7"/>
  <c r="AK53" i="7" s="1"/>
  <c r="K49" i="7"/>
  <c r="I49" i="7" s="1"/>
  <c r="I145" i="7" s="1"/>
  <c r="H109" i="7"/>
  <c r="H118" i="7" s="1"/>
  <c r="U58" i="7"/>
  <c r="S58" i="7" s="1"/>
  <c r="A82" i="17"/>
  <c r="AU47" i="7"/>
  <c r="K106" i="7"/>
  <c r="I106" i="7" s="1"/>
  <c r="BC106" i="7" s="1"/>
  <c r="BE106" i="7" s="1"/>
  <c r="AB86" i="7"/>
  <c r="AI41" i="7"/>
  <c r="AK41" i="7" s="1"/>
  <c r="I142" i="20"/>
  <c r="J162" i="17"/>
  <c r="D98" i="23" s="1"/>
  <c r="U55" i="7"/>
  <c r="S55" i="7" s="1"/>
  <c r="S147" i="7" s="1"/>
  <c r="AS68" i="7"/>
  <c r="AW150" i="7" s="1"/>
  <c r="AC109" i="7"/>
  <c r="O62" i="7"/>
  <c r="Q62" i="7" s="1"/>
  <c r="E62" i="7"/>
  <c r="K62" i="7" s="1"/>
  <c r="I62" i="7" s="1"/>
  <c r="G52" i="7"/>
  <c r="U81" i="7"/>
  <c r="X64" i="7"/>
  <c r="AE64" i="7" s="1"/>
  <c r="AC64" i="7" s="1"/>
  <c r="AM109" i="7"/>
  <c r="F42" i="14"/>
  <c r="O40" i="7"/>
  <c r="Q40" i="7" s="1"/>
  <c r="I5" i="14"/>
  <c r="L5" i="14" s="1"/>
  <c r="Y68" i="7"/>
  <c r="AA68" i="7" s="1"/>
  <c r="R69" i="7"/>
  <c r="BQ177" i="20"/>
  <c r="L162" i="20" s="1"/>
  <c r="P97" i="23" s="1"/>
  <c r="BP177" i="22"/>
  <c r="L162" i="22" s="1"/>
  <c r="Z97" i="23" s="1"/>
  <c r="K46" i="7"/>
  <c r="AK61" i="7"/>
  <c r="G54" i="14"/>
  <c r="AU64" i="7"/>
  <c r="R45" i="7"/>
  <c r="AC112" i="7"/>
  <c r="F26" i="14"/>
  <c r="R109" i="7"/>
  <c r="R118" i="7" s="1"/>
  <c r="AS41" i="7"/>
  <c r="AU41" i="7" s="1"/>
  <c r="O44" i="7"/>
  <c r="Q44" i="7" s="1"/>
  <c r="K61" i="7"/>
  <c r="I61" i="7" s="1"/>
  <c r="I148" i="7" s="1"/>
  <c r="U43" i="7"/>
  <c r="S43" i="7" s="1"/>
  <c r="E41" i="7"/>
  <c r="G41" i="7" s="1"/>
  <c r="L172" i="21"/>
  <c r="U100" i="23" s="1"/>
  <c r="T100" i="23"/>
  <c r="E59" i="7"/>
  <c r="K59" i="7" s="1"/>
  <c r="I59" i="7" s="1"/>
  <c r="F57" i="14"/>
  <c r="L163" i="21" s="1"/>
  <c r="U98" i="23" s="1"/>
  <c r="O24" i="12"/>
  <c r="Y41" i="7"/>
  <c r="AA41" i="7" s="1"/>
  <c r="AA52" i="7"/>
  <c r="E80" i="7"/>
  <c r="K80" i="7" s="1"/>
  <c r="I80" i="7" s="1"/>
  <c r="AC150" i="7"/>
  <c r="AS50" i="7"/>
  <c r="AU50" i="7" s="1"/>
  <c r="G55" i="7"/>
  <c r="X52" i="7"/>
  <c r="AE52" i="7" s="1"/>
  <c r="AC52" i="7" s="1"/>
  <c r="AB57" i="7"/>
  <c r="N47" i="7"/>
  <c r="U47" i="7" s="1"/>
  <c r="O41" i="7"/>
  <c r="U41" i="7" s="1"/>
  <c r="G64" i="7"/>
  <c r="AL57" i="7"/>
  <c r="F90" i="9"/>
  <c r="AE106" i="7" s="1"/>
  <c r="AC106" i="7" s="1"/>
  <c r="E53" i="7"/>
  <c r="G53" i="7" s="1"/>
  <c r="G58" i="7"/>
  <c r="F10" i="14"/>
  <c r="E65" i="7"/>
  <c r="K65" i="7" s="1"/>
  <c r="I65" i="7" s="1"/>
  <c r="U53" i="7"/>
  <c r="S53" i="7" s="1"/>
  <c r="D204" i="19"/>
  <c r="H40" i="14"/>
  <c r="I40" i="14" s="1"/>
  <c r="L40" i="14" s="1"/>
  <c r="H37" i="14"/>
  <c r="I37" i="14" s="1"/>
  <c r="L37" i="14" s="1"/>
  <c r="F208" i="17"/>
  <c r="H22" i="14"/>
  <c r="I22" i="14" s="1"/>
  <c r="L22" i="14" s="1"/>
  <c r="H48" i="14"/>
  <c r="I48" i="14" s="1"/>
  <c r="L48" i="14" s="1"/>
  <c r="H29" i="14"/>
  <c r="I29" i="14" s="1"/>
  <c r="L29" i="14" s="1"/>
  <c r="H16" i="14"/>
  <c r="I16" i="14" s="1"/>
  <c r="L16" i="14" s="1"/>
  <c r="J165" i="17"/>
  <c r="I110" i="7"/>
  <c r="AW143" i="7"/>
  <c r="AU44" i="7"/>
  <c r="K56" i="7"/>
  <c r="I56" i="7" s="1"/>
  <c r="I57" i="7" s="1"/>
  <c r="G56" i="7"/>
  <c r="I58" i="7"/>
  <c r="AM148" i="7"/>
  <c r="AK62" i="7"/>
  <c r="U77" i="7"/>
  <c r="S77" i="7" s="1"/>
  <c r="AM112" i="7"/>
  <c r="N80" i="7"/>
  <c r="G31" i="14"/>
  <c r="G32" i="14" s="1"/>
  <c r="G45" i="14"/>
  <c r="G46" i="14" s="1"/>
  <c r="G47" i="14" s="1"/>
  <c r="G48" i="14" s="1"/>
  <c r="F90" i="10"/>
  <c r="AO106" i="7" s="1"/>
  <c r="AM106" i="7" s="1"/>
  <c r="O16" i="12"/>
  <c r="I142" i="19"/>
  <c r="AH56" i="7"/>
  <c r="AV45" i="7"/>
  <c r="AB63" i="7"/>
  <c r="N82" i="7"/>
  <c r="U82" i="7" s="1"/>
  <c r="S82" i="7" s="1"/>
  <c r="AL86" i="7"/>
  <c r="G13" i="14"/>
  <c r="G14" i="14" s="1"/>
  <c r="O24" i="9"/>
  <c r="E47" i="10"/>
  <c r="AO98" i="7" s="1"/>
  <c r="AM98" i="7" s="1"/>
  <c r="D75" i="10"/>
  <c r="AO105" i="7" s="1"/>
  <c r="AM105" i="7" s="1"/>
  <c r="F90" i="12"/>
  <c r="AY106" i="7" s="1"/>
  <c r="AW106" i="7" s="1"/>
  <c r="I140" i="19"/>
  <c r="H79" i="23" s="1"/>
  <c r="I140" i="20"/>
  <c r="M79" i="23" s="1"/>
  <c r="I140" i="22"/>
  <c r="W79" i="23" s="1"/>
  <c r="Y80" i="7"/>
  <c r="AM146" i="7"/>
  <c r="K53" i="7"/>
  <c r="I53" i="7" s="1"/>
  <c r="Q67" i="7"/>
  <c r="U61" i="7"/>
  <c r="S61" i="7" s="1"/>
  <c r="S148" i="7" s="1"/>
  <c r="O50" i="7"/>
  <c r="Q50" i="7" s="1"/>
  <c r="Y62" i="7"/>
  <c r="AA62" i="7" s="1"/>
  <c r="AU43" i="7"/>
  <c r="AM145" i="7"/>
  <c r="G62" i="7"/>
  <c r="O59" i="7"/>
  <c r="Q59" i="7" s="1"/>
  <c r="Q46" i="7"/>
  <c r="Q49" i="7"/>
  <c r="AK67" i="7"/>
  <c r="U80" i="7"/>
  <c r="S80" i="7" s="1"/>
  <c r="U79" i="7"/>
  <c r="S79" i="7" s="1"/>
  <c r="X56" i="7"/>
  <c r="AL45" i="7"/>
  <c r="X40" i="7"/>
  <c r="C52" i="14"/>
  <c r="BB109" i="7" s="1"/>
  <c r="BB118" i="7" s="1"/>
  <c r="F18" i="14"/>
  <c r="K41" i="7"/>
  <c r="I41" i="7" s="1"/>
  <c r="AV86" i="7"/>
  <c r="K162" i="17"/>
  <c r="I142" i="22"/>
  <c r="W81" i="23" s="1"/>
  <c r="A62" i="21"/>
  <c r="I24" i="14"/>
  <c r="L24" i="14" s="1"/>
  <c r="B78" i="16"/>
  <c r="I57" i="20"/>
  <c r="M22" i="23" s="1"/>
  <c r="I53" i="17"/>
  <c r="C20" i="23" s="1"/>
  <c r="F206" i="17"/>
  <c r="D213" i="19"/>
  <c r="A55" i="17"/>
  <c r="F209" i="17" s="1"/>
  <c r="A73" i="17"/>
  <c r="I42" i="20"/>
  <c r="M12" i="23" s="1"/>
  <c r="A71" i="19"/>
  <c r="A62" i="22"/>
  <c r="I50" i="17"/>
  <c r="C18" i="23" s="1"/>
  <c r="H47" i="14"/>
  <c r="I47" i="14" s="1"/>
  <c r="H36" i="14"/>
  <c r="I36" i="14" s="1"/>
  <c r="L36" i="14" s="1"/>
  <c r="H15" i="14"/>
  <c r="I15" i="14" s="1"/>
  <c r="L15" i="14" s="1"/>
  <c r="H23" i="14"/>
  <c r="I23" i="14" s="1"/>
  <c r="L23" i="14" s="1"/>
  <c r="H44" i="14"/>
  <c r="I44" i="14" s="1"/>
  <c r="H30" i="14"/>
  <c r="I30" i="14" s="1"/>
  <c r="L30" i="14" s="1"/>
  <c r="H12" i="14"/>
  <c r="I12" i="14" s="1"/>
  <c r="L12" i="14" s="1"/>
  <c r="I78" i="20"/>
  <c r="M36" i="23" s="1"/>
  <c r="I4" i="14"/>
  <c r="L4" i="14" s="1"/>
  <c r="I51" i="19"/>
  <c r="H18" i="23" s="1"/>
  <c r="I57" i="21"/>
  <c r="R22" i="23" s="1"/>
  <c r="I48" i="19"/>
  <c r="H16" i="23" s="1"/>
  <c r="H20" i="14"/>
  <c r="I20" i="14" s="1"/>
  <c r="L20" i="14" s="1"/>
  <c r="H45" i="14"/>
  <c r="I45" i="14" s="1"/>
  <c r="L45" i="14" s="1"/>
  <c r="H38" i="14"/>
  <c r="I38" i="14" s="1"/>
  <c r="L38" i="14" s="1"/>
  <c r="H31" i="14"/>
  <c r="I31" i="14" s="1"/>
  <c r="L31" i="14" s="1"/>
  <c r="H7" i="14"/>
  <c r="I7" i="14" s="1"/>
  <c r="L7" i="14" s="1"/>
  <c r="H13" i="14"/>
  <c r="I13" i="14" s="1"/>
  <c r="L13" i="14" s="1"/>
  <c r="H6" i="14"/>
  <c r="I6" i="14" s="1"/>
  <c r="L6" i="14" s="1"/>
  <c r="H21" i="14"/>
  <c r="I21" i="14" s="1"/>
  <c r="H46" i="14"/>
  <c r="I46" i="14" s="1"/>
  <c r="L46" i="14" s="1"/>
  <c r="H39" i="14"/>
  <c r="I39" i="14" s="1"/>
  <c r="L39" i="14" s="1"/>
  <c r="H32" i="14"/>
  <c r="I32" i="14" s="1"/>
  <c r="L32" i="14" s="1"/>
  <c r="H28" i="14"/>
  <c r="I28" i="14" s="1"/>
  <c r="L28" i="14" s="1"/>
  <c r="H14" i="14"/>
  <c r="I14" i="14" s="1"/>
  <c r="L14" i="14" s="1"/>
  <c r="H8" i="14"/>
  <c r="I8" i="14" s="1"/>
  <c r="L8" i="14" s="1"/>
  <c r="I75" i="21"/>
  <c r="R34" i="23" s="1"/>
  <c r="I69" i="21"/>
  <c r="R30" i="23" s="1"/>
  <c r="T118" i="7"/>
  <c r="T121" i="7" s="1"/>
  <c r="T136" i="7" s="1"/>
  <c r="I125" i="17"/>
  <c r="I126" i="17" s="1"/>
  <c r="C70" i="23" s="1"/>
  <c r="I126" i="22"/>
  <c r="W69" i="23" s="1"/>
  <c r="I63" i="20"/>
  <c r="M26" i="23" s="1"/>
  <c r="I47" i="17"/>
  <c r="C16" i="23" s="1"/>
  <c r="F204" i="17"/>
  <c r="I62" i="17"/>
  <c r="C26" i="23" s="1"/>
  <c r="I44" i="17"/>
  <c r="C14" i="23" s="1"/>
  <c r="I57" i="22"/>
  <c r="W22" i="23" s="1"/>
  <c r="I45" i="22"/>
  <c r="W14" i="23" s="1"/>
  <c r="I59" i="17"/>
  <c r="C24" i="23" s="1"/>
  <c r="I48" i="22"/>
  <c r="W16" i="23" s="1"/>
  <c r="I45" i="20"/>
  <c r="M14" i="23" s="1"/>
  <c r="A67" i="17"/>
  <c r="A64" i="17"/>
  <c r="F212" i="17" s="1"/>
  <c r="A121" i="17"/>
  <c r="I42" i="22"/>
  <c r="W12" i="23" s="1"/>
  <c r="I66" i="22"/>
  <c r="W28" i="23" s="1"/>
  <c r="I71" i="17"/>
  <c r="C32" i="23" s="1"/>
  <c r="I81" i="22"/>
  <c r="W38" i="23" s="1"/>
  <c r="BP81" i="22"/>
  <c r="L155" i="22" s="1"/>
  <c r="Z91" i="23" s="1"/>
  <c r="BP162" i="21"/>
  <c r="L161" i="21" s="1"/>
  <c r="U96" i="23" s="1"/>
  <c r="K97" i="23"/>
  <c r="J162" i="19"/>
  <c r="I97" i="23" s="1"/>
  <c r="BL176" i="17"/>
  <c r="L161" i="17" s="1"/>
  <c r="BL136" i="17"/>
  <c r="K105" i="7" s="1"/>
  <c r="I105" i="7" s="1"/>
  <c r="CD137" i="19"/>
  <c r="L159" i="19" s="1"/>
  <c r="BL162" i="17"/>
  <c r="BL81" i="17"/>
  <c r="S118" i="7"/>
  <c r="U118" i="7" s="1"/>
  <c r="BP162" i="22"/>
  <c r="L161" i="22" s="1"/>
  <c r="Z96" i="23" s="1"/>
  <c r="BR152" i="22"/>
  <c r="L160" i="22" s="1"/>
  <c r="I126" i="21"/>
  <c r="R69" i="23" s="1"/>
  <c r="I63" i="21"/>
  <c r="R26" i="23" s="1"/>
  <c r="I51" i="21"/>
  <c r="R18" i="23" s="1"/>
  <c r="I48" i="21"/>
  <c r="R16" i="23" s="1"/>
  <c r="I42" i="21"/>
  <c r="A77" i="21"/>
  <c r="B68" i="16"/>
  <c r="I72" i="21"/>
  <c r="R32" i="23" s="1"/>
  <c r="I81" i="21"/>
  <c r="R38" i="23" s="1"/>
  <c r="I123" i="21"/>
  <c r="R66" i="23" s="1"/>
  <c r="BP81" i="21"/>
  <c r="L155" i="21" s="1"/>
  <c r="J155" i="21" s="1"/>
  <c r="S91" i="23" s="1"/>
  <c r="BQ162" i="20"/>
  <c r="L161" i="20" s="1"/>
  <c r="P96" i="23" s="1"/>
  <c r="BS152" i="20"/>
  <c r="L160" i="20" s="1"/>
  <c r="P95" i="23" s="1"/>
  <c r="I119" i="17"/>
  <c r="I116" i="17"/>
  <c r="I113" i="17"/>
  <c r="I110" i="17"/>
  <c r="I107" i="17"/>
  <c r="I104" i="17"/>
  <c r="I101" i="17"/>
  <c r="I98" i="17"/>
  <c r="I95" i="17"/>
  <c r="I92" i="17"/>
  <c r="I89" i="17"/>
  <c r="I86" i="17"/>
  <c r="I69" i="20"/>
  <c r="M30" i="23" s="1"/>
  <c r="I99" i="20"/>
  <c r="M50" i="23" s="1"/>
  <c r="I120" i="22"/>
  <c r="I114" i="22"/>
  <c r="I108" i="22"/>
  <c r="I102" i="22"/>
  <c r="I87" i="22"/>
  <c r="I117" i="22"/>
  <c r="I111" i="22"/>
  <c r="W66" i="23" s="1"/>
  <c r="I105" i="22"/>
  <c r="I99" i="22"/>
  <c r="I96" i="22"/>
  <c r="I93" i="22"/>
  <c r="I90" i="22"/>
  <c r="I78" i="19"/>
  <c r="H36" i="23" s="1"/>
  <c r="I120" i="19"/>
  <c r="H64" i="23" s="1"/>
  <c r="I117" i="19"/>
  <c r="H62" i="23" s="1"/>
  <c r="I114" i="19"/>
  <c r="H60" i="23" s="1"/>
  <c r="I111" i="19"/>
  <c r="H58" i="23" s="1"/>
  <c r="I108" i="19"/>
  <c r="H56" i="23" s="1"/>
  <c r="I105" i="19"/>
  <c r="H54" i="23" s="1"/>
  <c r="I102" i="19"/>
  <c r="H52" i="23" s="1"/>
  <c r="I99" i="19"/>
  <c r="H50" i="23" s="1"/>
  <c r="I96" i="19"/>
  <c r="H48" i="23" s="1"/>
  <c r="I93" i="19"/>
  <c r="H46" i="23" s="1"/>
  <c r="I90" i="19"/>
  <c r="H44" i="23" s="1"/>
  <c r="I87" i="19"/>
  <c r="H42" i="23" s="1"/>
  <c r="I114" i="21"/>
  <c r="R60" i="23" s="1"/>
  <c r="I111" i="21"/>
  <c r="R58" i="23" s="1"/>
  <c r="I120" i="21"/>
  <c r="R64" i="23" s="1"/>
  <c r="I117" i="21"/>
  <c r="R62" i="23" s="1"/>
  <c r="I108" i="21"/>
  <c r="R56" i="23" s="1"/>
  <c r="I105" i="21"/>
  <c r="R54" i="23" s="1"/>
  <c r="I102" i="21"/>
  <c r="R52" i="23" s="1"/>
  <c r="I99" i="21"/>
  <c r="R50" i="23" s="1"/>
  <c r="I96" i="21"/>
  <c r="R48" i="23" s="1"/>
  <c r="I93" i="21"/>
  <c r="R46" i="23" s="1"/>
  <c r="I90" i="21"/>
  <c r="R44" i="23" s="1"/>
  <c r="I87" i="21"/>
  <c r="R42" i="23" s="1"/>
  <c r="F207" i="17"/>
  <c r="A61" i="17"/>
  <c r="F211" i="17" s="1"/>
  <c r="F205" i="17"/>
  <c r="A58" i="17"/>
  <c r="F210" i="17" s="1"/>
  <c r="A70" i="17"/>
  <c r="A79" i="17"/>
  <c r="A74" i="20"/>
  <c r="I75" i="22"/>
  <c r="W34" i="23" s="1"/>
  <c r="I123" i="22"/>
  <c r="I78" i="22"/>
  <c r="W36" i="23" s="1"/>
  <c r="I77" i="17"/>
  <c r="C36" i="23" s="1"/>
  <c r="I122" i="17"/>
  <c r="I69" i="22"/>
  <c r="W30" i="23" s="1"/>
  <c r="F39" i="17"/>
  <c r="L39" i="17" s="1"/>
  <c r="E116" i="22"/>
  <c r="E110" i="22"/>
  <c r="E104" i="22"/>
  <c r="E98" i="22"/>
  <c r="G98" i="22" s="1"/>
  <c r="E92" i="22"/>
  <c r="E86" i="22"/>
  <c r="G86" i="22" s="1"/>
  <c r="E119" i="22"/>
  <c r="E113" i="22"/>
  <c r="E107" i="22"/>
  <c r="E101" i="22"/>
  <c r="E95" i="22"/>
  <c r="G95" i="22" s="1"/>
  <c r="E89" i="22"/>
  <c r="E89" i="21"/>
  <c r="G89" i="21" s="1"/>
  <c r="E95" i="21"/>
  <c r="G95" i="21" s="1"/>
  <c r="E101" i="21"/>
  <c r="G101" i="21" s="1"/>
  <c r="E107" i="21"/>
  <c r="G107" i="21" s="1"/>
  <c r="E113" i="21"/>
  <c r="G113" i="21" s="1"/>
  <c r="E119" i="21"/>
  <c r="E86" i="21"/>
  <c r="G86" i="21" s="1"/>
  <c r="E92" i="21"/>
  <c r="G92" i="21" s="1"/>
  <c r="E98" i="21"/>
  <c r="G98" i="21" s="1"/>
  <c r="E104" i="21"/>
  <c r="G104" i="21" s="1"/>
  <c r="E110" i="21"/>
  <c r="G110" i="21" s="1"/>
  <c r="E116" i="21"/>
  <c r="G116" i="21" s="1"/>
  <c r="E116" i="20"/>
  <c r="E110" i="20"/>
  <c r="G110" i="20" s="1"/>
  <c r="E104" i="20"/>
  <c r="G104" i="20" s="1"/>
  <c r="E98" i="20"/>
  <c r="G98" i="20" s="1"/>
  <c r="E92" i="20"/>
  <c r="G92" i="20" s="1"/>
  <c r="E86" i="20"/>
  <c r="G86" i="20" s="1"/>
  <c r="E119" i="20"/>
  <c r="G119" i="20" s="1"/>
  <c r="E113" i="20"/>
  <c r="G113" i="20" s="1"/>
  <c r="E107" i="20"/>
  <c r="G107" i="20" s="1"/>
  <c r="E101" i="20"/>
  <c r="G101" i="20" s="1"/>
  <c r="E95" i="20"/>
  <c r="G95" i="20" s="1"/>
  <c r="E89" i="20"/>
  <c r="G89" i="20" s="1"/>
  <c r="E116" i="19"/>
  <c r="G116" i="19" s="1"/>
  <c r="E110" i="19"/>
  <c r="L110" i="19" s="1"/>
  <c r="J110" i="19" s="1"/>
  <c r="E104" i="19"/>
  <c r="G104" i="19" s="1"/>
  <c r="E98" i="19"/>
  <c r="G98" i="19" s="1"/>
  <c r="E92" i="19"/>
  <c r="G92" i="19" s="1"/>
  <c r="E86" i="19"/>
  <c r="G86" i="19" s="1"/>
  <c r="E119" i="19"/>
  <c r="L119" i="19" s="1"/>
  <c r="J119" i="19" s="1"/>
  <c r="E113" i="19"/>
  <c r="L113" i="19" s="1"/>
  <c r="J113" i="19" s="1"/>
  <c r="E107" i="19"/>
  <c r="G107" i="19" s="1"/>
  <c r="E101" i="19"/>
  <c r="G101" i="19" s="1"/>
  <c r="E95" i="19"/>
  <c r="G95" i="19" s="1"/>
  <c r="E89" i="19"/>
  <c r="L89" i="19" s="1"/>
  <c r="J89" i="19" s="1"/>
  <c r="G116" i="20"/>
  <c r="E115" i="20"/>
  <c r="G115" i="20" s="1"/>
  <c r="E109" i="20"/>
  <c r="G109" i="20" s="1"/>
  <c r="E103" i="20"/>
  <c r="G103" i="20" s="1"/>
  <c r="E94" i="20"/>
  <c r="G94" i="20" s="1"/>
  <c r="E88" i="20"/>
  <c r="G88" i="20" s="1"/>
  <c r="E85" i="20"/>
  <c r="G85" i="20" s="1"/>
  <c r="E118" i="20"/>
  <c r="G118" i="20" s="1"/>
  <c r="E112" i="20"/>
  <c r="G112" i="20" s="1"/>
  <c r="E106" i="20"/>
  <c r="G106" i="20" s="1"/>
  <c r="E100" i="20"/>
  <c r="G100" i="20" s="1"/>
  <c r="E97" i="20"/>
  <c r="G97" i="20" s="1"/>
  <c r="E91" i="20"/>
  <c r="G91" i="20" s="1"/>
  <c r="E103" i="19"/>
  <c r="G103" i="19" s="1"/>
  <c r="E100" i="19"/>
  <c r="G100" i="19" s="1"/>
  <c r="E91" i="19"/>
  <c r="E85" i="19"/>
  <c r="E118" i="19"/>
  <c r="E115" i="19"/>
  <c r="E112" i="19"/>
  <c r="E109" i="19"/>
  <c r="E106" i="19"/>
  <c r="E97" i="19"/>
  <c r="G97" i="19" s="1"/>
  <c r="E94" i="19"/>
  <c r="E88" i="19"/>
  <c r="F118" i="17"/>
  <c r="L118" i="17" s="1"/>
  <c r="J118" i="17" s="1"/>
  <c r="F117" i="17"/>
  <c r="L117" i="17" s="1"/>
  <c r="F114" i="17"/>
  <c r="F111" i="17"/>
  <c r="F109" i="17"/>
  <c r="L109" i="17" s="1"/>
  <c r="J109" i="17" s="1"/>
  <c r="F108" i="17"/>
  <c r="L108" i="17" s="1"/>
  <c r="F106" i="17"/>
  <c r="L106" i="17" s="1"/>
  <c r="J106" i="17" s="1"/>
  <c r="F105" i="17"/>
  <c r="L105" i="17" s="1"/>
  <c r="F102" i="17"/>
  <c r="F99" i="17"/>
  <c r="F96" i="17"/>
  <c r="F93" i="17"/>
  <c r="F90" i="17"/>
  <c r="F87" i="17"/>
  <c r="F84" i="17"/>
  <c r="F88" i="17"/>
  <c r="F115" i="17"/>
  <c r="F112" i="17"/>
  <c r="F103" i="17"/>
  <c r="H103" i="17" s="1"/>
  <c r="F100" i="17"/>
  <c r="H100" i="17" s="1"/>
  <c r="F97" i="17"/>
  <c r="H97" i="17" s="1"/>
  <c r="F94" i="17"/>
  <c r="F91" i="17"/>
  <c r="F85" i="17"/>
  <c r="E115" i="22"/>
  <c r="E109" i="22"/>
  <c r="E103" i="22"/>
  <c r="E97" i="22"/>
  <c r="G97" i="22" s="1"/>
  <c r="E94" i="22"/>
  <c r="G94" i="22" s="1"/>
  <c r="E91" i="22"/>
  <c r="E88" i="22"/>
  <c r="E85" i="22"/>
  <c r="G85" i="22" s="1"/>
  <c r="E118" i="22"/>
  <c r="E112" i="22"/>
  <c r="E106" i="22"/>
  <c r="E100" i="22"/>
  <c r="G119" i="21"/>
  <c r="E118" i="21"/>
  <c r="G118" i="21" s="1"/>
  <c r="E109" i="21"/>
  <c r="G109" i="21" s="1"/>
  <c r="E106" i="21"/>
  <c r="G106" i="21" s="1"/>
  <c r="E103" i="21"/>
  <c r="G103" i="21" s="1"/>
  <c r="D102" i="21"/>
  <c r="D101" i="21"/>
  <c r="E100" i="21"/>
  <c r="G100" i="21" s="1"/>
  <c r="E97" i="21"/>
  <c r="G97" i="21" s="1"/>
  <c r="E94" i="21"/>
  <c r="G94" i="21" s="1"/>
  <c r="E91" i="21"/>
  <c r="G91" i="21" s="1"/>
  <c r="E88" i="21"/>
  <c r="G88" i="21" s="1"/>
  <c r="E85" i="21"/>
  <c r="G85" i="21" s="1"/>
  <c r="E115" i="21"/>
  <c r="G115" i="21" s="1"/>
  <c r="E112" i="21"/>
  <c r="G112" i="21" s="1"/>
  <c r="D115" i="20"/>
  <c r="D112" i="20"/>
  <c r="D109" i="20"/>
  <c r="D91" i="20"/>
  <c r="D85" i="20"/>
  <c r="D88" i="20"/>
  <c r="D118" i="20"/>
  <c r="D94" i="20"/>
  <c r="D106" i="20"/>
  <c r="D103" i="19"/>
  <c r="D100" i="19"/>
  <c r="D97" i="19"/>
  <c r="E58" i="21"/>
  <c r="G58" i="21" s="1"/>
  <c r="D134" i="22"/>
  <c r="F134" i="22" s="1"/>
  <c r="L134" i="22" s="1"/>
  <c r="D97" i="22"/>
  <c r="BP136" i="21"/>
  <c r="L159" i="21" s="1"/>
  <c r="J159" i="21" s="1"/>
  <c r="D131" i="22"/>
  <c r="F131" i="22" s="1"/>
  <c r="L131" i="22" s="1"/>
  <c r="D94" i="22"/>
  <c r="BP136" i="22"/>
  <c r="L159" i="22" s="1"/>
  <c r="Z94" i="23" s="1"/>
  <c r="A77" i="22"/>
  <c r="BP73" i="22"/>
  <c r="L152" i="22" s="1"/>
  <c r="Z89" i="23" s="1"/>
  <c r="E82" i="20"/>
  <c r="G82" i="20" s="1"/>
  <c r="BQ73" i="20"/>
  <c r="L152" i="20" s="1"/>
  <c r="BQ136" i="20"/>
  <c r="L159" i="20" s="1"/>
  <c r="E40" i="20"/>
  <c r="G40" i="20" s="1"/>
  <c r="A41" i="20"/>
  <c r="H81" i="23"/>
  <c r="E70" i="19"/>
  <c r="G70" i="19" s="1"/>
  <c r="H40" i="23"/>
  <c r="A59" i="19"/>
  <c r="CD74" i="19"/>
  <c r="L152" i="19" s="1"/>
  <c r="K89" i="23" s="1"/>
  <c r="A41" i="21"/>
  <c r="D205" i="19"/>
  <c r="D214" i="19"/>
  <c r="L171" i="17"/>
  <c r="F100" i="23" s="1"/>
  <c r="A47" i="21"/>
  <c r="B77" i="16"/>
  <c r="K116" i="7"/>
  <c r="A68" i="22"/>
  <c r="D215" i="19"/>
  <c r="D204" i="20"/>
  <c r="I45" i="19"/>
  <c r="I123" i="19"/>
  <c r="I66" i="19"/>
  <c r="H28" i="23" s="1"/>
  <c r="I63" i="19"/>
  <c r="H26" i="23" s="1"/>
  <c r="I51" i="20"/>
  <c r="M18" i="23" s="1"/>
  <c r="I48" i="20"/>
  <c r="M16" i="23" s="1"/>
  <c r="I72" i="19"/>
  <c r="H32" i="23" s="1"/>
  <c r="I81" i="20"/>
  <c r="M38" i="23" s="1"/>
  <c r="I84" i="20"/>
  <c r="M40" i="23" s="1"/>
  <c r="I69" i="19"/>
  <c r="H30" i="23" s="1"/>
  <c r="I126" i="19"/>
  <c r="I42" i="19"/>
  <c r="H12" i="23" s="1"/>
  <c r="I126" i="20"/>
  <c r="I60" i="19"/>
  <c r="H24" i="23" s="1"/>
  <c r="I57" i="19"/>
  <c r="H22" i="23" s="1"/>
  <c r="I66" i="20"/>
  <c r="M28" i="23" s="1"/>
  <c r="I60" i="20"/>
  <c r="M24" i="23" s="1"/>
  <c r="I75" i="19"/>
  <c r="H34" i="23" s="1"/>
  <c r="I123" i="20"/>
  <c r="M66" i="23" s="1"/>
  <c r="E61" i="19"/>
  <c r="G61" i="19" s="1"/>
  <c r="AM149" i="7"/>
  <c r="AK65" i="7"/>
  <c r="AC146" i="7"/>
  <c r="AA53" i="7"/>
  <c r="AA43" i="7"/>
  <c r="G67" i="7"/>
  <c r="K67" i="7"/>
  <c r="E68" i="7"/>
  <c r="AK64" i="7"/>
  <c r="AI56" i="7"/>
  <c r="AM147" i="7" s="1"/>
  <c r="AO55" i="7"/>
  <c r="AK55" i="7"/>
  <c r="AH46" i="7"/>
  <c r="AO46" i="7" s="1"/>
  <c r="AM46" i="7" s="1"/>
  <c r="X47" i="7"/>
  <c r="AE47" i="7" s="1"/>
  <c r="AC47" i="7" s="1"/>
  <c r="K47" i="7"/>
  <c r="I47" i="7" s="1"/>
  <c r="Y56" i="7"/>
  <c r="AA56" i="7" s="1"/>
  <c r="AE55" i="7"/>
  <c r="AC55" i="7" s="1"/>
  <c r="AA55" i="7"/>
  <c r="AE49" i="7"/>
  <c r="Y50" i="7"/>
  <c r="AE46" i="7"/>
  <c r="AC144" i="7"/>
  <c r="U52" i="7"/>
  <c r="U54" i="7" s="1"/>
  <c r="Q52" i="7"/>
  <c r="AU61" i="7"/>
  <c r="AS62" i="7"/>
  <c r="H86" i="7"/>
  <c r="BB85" i="7"/>
  <c r="AU65" i="7"/>
  <c r="N78" i="7"/>
  <c r="U78" i="7" s="1"/>
  <c r="X77" i="7"/>
  <c r="L56" i="7"/>
  <c r="Y44" i="7"/>
  <c r="AA44" i="7" s="1"/>
  <c r="E44" i="7"/>
  <c r="K43" i="7"/>
  <c r="I43" i="7" s="1"/>
  <c r="I143" i="7" s="1"/>
  <c r="K66" i="7"/>
  <c r="AW147" i="7"/>
  <c r="G65" i="7"/>
  <c r="I46" i="7"/>
  <c r="AU55" i="7"/>
  <c r="AI59" i="7"/>
  <c r="AK59" i="7" s="1"/>
  <c r="AK49" i="7"/>
  <c r="E82" i="7"/>
  <c r="K82" i="7" s="1"/>
  <c r="I82" i="7" s="1"/>
  <c r="L65" i="7"/>
  <c r="K77" i="7"/>
  <c r="I77" i="7" s="1"/>
  <c r="E78" i="7"/>
  <c r="K78" i="7" s="1"/>
  <c r="I78" i="7" s="1"/>
  <c r="H54" i="7"/>
  <c r="R63" i="7"/>
  <c r="R57" i="7"/>
  <c r="AV66" i="7"/>
  <c r="AV71" i="7" s="1"/>
  <c r="AL60" i="7"/>
  <c r="H57" i="7"/>
  <c r="AL51" i="7"/>
  <c r="AB42" i="7"/>
  <c r="H42" i="7"/>
  <c r="AL69" i="7"/>
  <c r="AB45" i="7"/>
  <c r="H69" i="7"/>
  <c r="AL66" i="7"/>
  <c r="AL71" i="7" s="1"/>
  <c r="AB60" i="7"/>
  <c r="R54" i="7"/>
  <c r="AV63" i="7"/>
  <c r="AV57" i="7"/>
  <c r="AV42" i="7"/>
  <c r="R51" i="7"/>
  <c r="AV51" i="7"/>
  <c r="AB51" i="7"/>
  <c r="H48" i="7"/>
  <c r="AL63" i="7"/>
  <c r="AV54" i="7"/>
  <c r="AB66" i="7"/>
  <c r="AB71" i="7" s="1"/>
  <c r="H63" i="7"/>
  <c r="AV69" i="7"/>
  <c r="AB69" i="7"/>
  <c r="H51" i="7"/>
  <c r="AL48" i="7"/>
  <c r="R48" i="7"/>
  <c r="AL54" i="7"/>
  <c r="AB54" i="7"/>
  <c r="H66" i="7"/>
  <c r="R60" i="7"/>
  <c r="AB48" i="7"/>
  <c r="H45" i="7"/>
  <c r="AL42" i="7"/>
  <c r="AV60" i="7"/>
  <c r="AV48" i="7"/>
  <c r="R42" i="7"/>
  <c r="AY55" i="7"/>
  <c r="AR56" i="7"/>
  <c r="AY56" i="7" s="1"/>
  <c r="AW56" i="7" s="1"/>
  <c r="BB84" i="7"/>
  <c r="H20" i="23"/>
  <c r="M81" i="23"/>
  <c r="U97" i="23"/>
  <c r="J162" i="21"/>
  <c r="S97" i="23" s="1"/>
  <c r="AH52" i="7"/>
  <c r="X53" i="7"/>
  <c r="AE53" i="7" s="1"/>
  <c r="AC53" i="7" s="1"/>
  <c r="AC54" i="7" s="1"/>
  <c r="AH81" i="7"/>
  <c r="AO81" i="7" s="1"/>
  <c r="AM81" i="7" s="1"/>
  <c r="X82" i="7"/>
  <c r="AE82" i="7" s="1"/>
  <c r="AC82" i="7" s="1"/>
  <c r="O56" i="7"/>
  <c r="AM144" i="7"/>
  <c r="G49" i="7"/>
  <c r="U46" i="7"/>
  <c r="S46" i="7" s="1"/>
  <c r="S144" i="7" s="1"/>
  <c r="U64" i="7"/>
  <c r="S64" i="7" s="1"/>
  <c r="S149" i="7" s="1"/>
  <c r="Y59" i="7"/>
  <c r="AA59" i="7" s="1"/>
  <c r="AI44" i="7"/>
  <c r="AE81" i="7"/>
  <c r="AH49" i="7"/>
  <c r="AO49" i="7" s="1"/>
  <c r="AM49" i="7" s="1"/>
  <c r="X50" i="7"/>
  <c r="AE50" i="7" s="1"/>
  <c r="AC50" i="7" s="1"/>
  <c r="I163" i="22"/>
  <c r="B98" i="16" s="1"/>
  <c r="B107" i="16" s="1"/>
  <c r="I62" i="18" s="1"/>
  <c r="AV109" i="7"/>
  <c r="AV118" i="7" s="1"/>
  <c r="R12" i="23"/>
  <c r="P91" i="23"/>
  <c r="J155" i="20"/>
  <c r="N91" i="23" s="1"/>
  <c r="AS53" i="7"/>
  <c r="G46" i="7"/>
  <c r="Y65" i="7"/>
  <c r="AA65" i="7" s="1"/>
  <c r="O68" i="7"/>
  <c r="X43" i="7"/>
  <c r="C77" i="23"/>
  <c r="I139" i="17"/>
  <c r="C79" i="23" s="1"/>
  <c r="I141" i="17"/>
  <c r="S112" i="7"/>
  <c r="F54" i="14"/>
  <c r="F58" i="14"/>
  <c r="N68" i="7"/>
  <c r="X67" i="7"/>
  <c r="AE67" i="7" s="1"/>
  <c r="AC67" i="7" s="1"/>
  <c r="O16" i="9"/>
  <c r="E47" i="9"/>
  <c r="AE98" i="7" s="1"/>
  <c r="AC98" i="7" s="1"/>
  <c r="D75" i="9"/>
  <c r="AE105" i="7" s="1"/>
  <c r="AC105" i="7" s="1"/>
  <c r="O16" i="10"/>
  <c r="O24" i="10"/>
  <c r="O32" i="12"/>
  <c r="E56" i="12"/>
  <c r="AY101" i="7" s="1"/>
  <c r="AW101" i="7" s="1"/>
  <c r="A68" i="21"/>
  <c r="E40" i="7"/>
  <c r="Y40" i="7"/>
  <c r="AI40" i="7"/>
  <c r="AS40" i="7"/>
  <c r="E49" i="19"/>
  <c r="G49" i="19" s="1"/>
  <c r="D100" i="12"/>
  <c r="AY107" i="7" s="1"/>
  <c r="AW107" i="7" s="1"/>
  <c r="R77" i="23"/>
  <c r="I142" i="21"/>
  <c r="R81" i="23" s="1"/>
  <c r="I140" i="21"/>
  <c r="R79" i="23" s="1"/>
  <c r="A41" i="19"/>
  <c r="A122" i="19"/>
  <c r="E73" i="19"/>
  <c r="G73" i="19" s="1"/>
  <c r="A47" i="19"/>
  <c r="A44" i="19"/>
  <c r="A68" i="19"/>
  <c r="E52" i="19"/>
  <c r="G52" i="19" s="1"/>
  <c r="E64" i="19"/>
  <c r="G64" i="19" s="1"/>
  <c r="A83" i="19"/>
  <c r="A80" i="19"/>
  <c r="E82" i="19"/>
  <c r="G82" i="19" s="1"/>
  <c r="A53" i="19"/>
  <c r="A50" i="19"/>
  <c r="E43" i="19"/>
  <c r="G43" i="19" s="1"/>
  <c r="E55" i="19"/>
  <c r="G55" i="19" s="1"/>
  <c r="E67" i="19"/>
  <c r="G67" i="19" s="1"/>
  <c r="A77" i="19"/>
  <c r="A74" i="19"/>
  <c r="E121" i="19"/>
  <c r="G121" i="19" s="1"/>
  <c r="E76" i="19"/>
  <c r="G76" i="19" s="1"/>
  <c r="A65" i="19"/>
  <c r="A56" i="19"/>
  <c r="E40" i="19"/>
  <c r="G40" i="19" s="1"/>
  <c r="E46" i="19"/>
  <c r="G46" i="19" s="1"/>
  <c r="E58" i="19"/>
  <c r="G58" i="19" s="1"/>
  <c r="A44" i="21"/>
  <c r="A80" i="21"/>
  <c r="A53" i="21"/>
  <c r="A71" i="21"/>
  <c r="E82" i="21"/>
  <c r="G82" i="21" s="1"/>
  <c r="E64" i="21"/>
  <c r="G64" i="21" s="1"/>
  <c r="A50" i="21"/>
  <c r="A74" i="21"/>
  <c r="A59" i="21"/>
  <c r="E70" i="21"/>
  <c r="G70" i="21" s="1"/>
  <c r="E46" i="21"/>
  <c r="G46" i="21" s="1"/>
  <c r="A56" i="21"/>
  <c r="A122" i="21"/>
  <c r="A83" i="21"/>
  <c r="E52" i="21"/>
  <c r="G52" i="21" s="1"/>
  <c r="A65" i="21"/>
  <c r="A71" i="20"/>
  <c r="E121" i="20"/>
  <c r="G121" i="20" s="1"/>
  <c r="E76" i="20"/>
  <c r="G76" i="20" s="1"/>
  <c r="E64" i="20"/>
  <c r="G64" i="20" s="1"/>
  <c r="E55" i="20"/>
  <c r="G55" i="20" s="1"/>
  <c r="A59" i="20"/>
  <c r="A50" i="20"/>
  <c r="A53" i="20"/>
  <c r="A62" i="20"/>
  <c r="A122" i="20"/>
  <c r="E79" i="20"/>
  <c r="G79" i="20" s="1"/>
  <c r="E70" i="20"/>
  <c r="G70" i="20" s="1"/>
  <c r="E46" i="20"/>
  <c r="G46" i="20" s="1"/>
  <c r="E61" i="20"/>
  <c r="G61" i="20" s="1"/>
  <c r="A83" i="20"/>
  <c r="A80" i="20"/>
  <c r="E73" i="20"/>
  <c r="G73" i="20" s="1"/>
  <c r="E52" i="20"/>
  <c r="G52" i="20" s="1"/>
  <c r="E43" i="20"/>
  <c r="G43" i="20" s="1"/>
  <c r="E67" i="20"/>
  <c r="G67" i="20" s="1"/>
  <c r="A47" i="20"/>
  <c r="A44" i="20"/>
  <c r="A65" i="20"/>
  <c r="A56" i="20"/>
  <c r="A71" i="22"/>
  <c r="A44" i="22"/>
  <c r="A59" i="22"/>
  <c r="A122" i="22"/>
  <c r="A50" i="22"/>
  <c r="A47" i="22"/>
  <c r="A41" i="22"/>
  <c r="E40" i="22"/>
  <c r="G40" i="22" s="1"/>
  <c r="A83" i="22"/>
  <c r="A80" i="22"/>
  <c r="A65" i="22"/>
  <c r="A56" i="22"/>
  <c r="A53" i="22"/>
  <c r="BL72" i="17"/>
  <c r="F56" i="14"/>
  <c r="E52" i="14"/>
  <c r="BD109" i="7" s="1"/>
  <c r="F50" i="14"/>
  <c r="A68" i="20"/>
  <c r="E49" i="20"/>
  <c r="G49" i="20" s="1"/>
  <c r="E58" i="20"/>
  <c r="G58" i="20" s="1"/>
  <c r="A62" i="19"/>
  <c r="E79" i="19"/>
  <c r="G79" i="19" s="1"/>
  <c r="E79" i="21"/>
  <c r="G79" i="21" s="1"/>
  <c r="A77" i="20"/>
  <c r="A74" i="22"/>
  <c r="BP73" i="21"/>
  <c r="L152" i="21" s="1"/>
  <c r="U89" i="23" s="1"/>
  <c r="O32" i="9"/>
  <c r="E56" i="9"/>
  <c r="AE101" i="7" s="1"/>
  <c r="AC101" i="7" s="1"/>
  <c r="D100" i="10"/>
  <c r="AO107" i="7" s="1"/>
  <c r="AM107" i="7" s="1"/>
  <c r="K174" i="21"/>
  <c r="K177" i="21" s="1"/>
  <c r="D212" i="19"/>
  <c r="D100" i="9"/>
  <c r="AE107" i="7" s="1"/>
  <c r="AC107" i="7" s="1"/>
  <c r="O32" i="10"/>
  <c r="E56" i="10"/>
  <c r="AO101" i="7" s="1"/>
  <c r="AM101" i="7" s="1"/>
  <c r="E47" i="12"/>
  <c r="AY98" i="7" s="1"/>
  <c r="AW98" i="7" s="1"/>
  <c r="D75" i="12"/>
  <c r="AY105" i="7" s="1"/>
  <c r="AW105" i="7" s="1"/>
  <c r="E83" i="22"/>
  <c r="E77" i="22"/>
  <c r="E71" i="22"/>
  <c r="E65" i="22"/>
  <c r="E59" i="22"/>
  <c r="E53" i="22"/>
  <c r="E47" i="22"/>
  <c r="E41" i="22"/>
  <c r="G41" i="22" s="1"/>
  <c r="E122" i="22"/>
  <c r="E80" i="22"/>
  <c r="E74" i="22"/>
  <c r="E68" i="22"/>
  <c r="E62" i="22"/>
  <c r="E56" i="22"/>
  <c r="E50" i="22"/>
  <c r="E44" i="22"/>
  <c r="E122" i="21"/>
  <c r="E80" i="21"/>
  <c r="E74" i="21"/>
  <c r="E68" i="21"/>
  <c r="G68" i="21" s="1"/>
  <c r="E65" i="21"/>
  <c r="G65" i="21" s="1"/>
  <c r="E62" i="21"/>
  <c r="E56" i="21"/>
  <c r="E50" i="21"/>
  <c r="E44" i="21"/>
  <c r="G44" i="21" s="1"/>
  <c r="E83" i="21"/>
  <c r="E77" i="21"/>
  <c r="E71" i="21"/>
  <c r="D66" i="21"/>
  <c r="D65" i="21"/>
  <c r="E59" i="21"/>
  <c r="E53" i="21"/>
  <c r="E47" i="21"/>
  <c r="E41" i="21"/>
  <c r="G41" i="21" s="1"/>
  <c r="E122" i="20"/>
  <c r="E80" i="20"/>
  <c r="E74" i="20"/>
  <c r="E68" i="20"/>
  <c r="E62" i="20"/>
  <c r="E56" i="20"/>
  <c r="E50" i="20"/>
  <c r="E44" i="20"/>
  <c r="G44" i="20" s="1"/>
  <c r="E83" i="20"/>
  <c r="E77" i="20"/>
  <c r="E71" i="20"/>
  <c r="E65" i="20"/>
  <c r="E59" i="20"/>
  <c r="E53" i="20"/>
  <c r="E47" i="20"/>
  <c r="E41" i="20"/>
  <c r="G41" i="20" s="1"/>
  <c r="E122" i="19"/>
  <c r="E80" i="19"/>
  <c r="E74" i="19"/>
  <c r="E68" i="19"/>
  <c r="E62" i="19"/>
  <c r="E56" i="19"/>
  <c r="E50" i="19"/>
  <c r="E44" i="19"/>
  <c r="G44" i="19" s="1"/>
  <c r="E83" i="19"/>
  <c r="E77" i="19"/>
  <c r="E71" i="19"/>
  <c r="E65" i="19"/>
  <c r="E59" i="19"/>
  <c r="E53" i="19"/>
  <c r="E47" i="19"/>
  <c r="E41" i="19"/>
  <c r="G41" i="19" s="1"/>
  <c r="F121" i="17"/>
  <c r="F79" i="17"/>
  <c r="F73" i="17"/>
  <c r="F67" i="17"/>
  <c r="F61" i="17"/>
  <c r="F55" i="17"/>
  <c r="F49" i="17"/>
  <c r="F43" i="17"/>
  <c r="H43" i="17" s="1"/>
  <c r="F82" i="17"/>
  <c r="F76" i="17"/>
  <c r="F70" i="17"/>
  <c r="F64" i="17"/>
  <c r="F58" i="17"/>
  <c r="F52" i="17"/>
  <c r="F46" i="17"/>
  <c r="F40" i="17"/>
  <c r="H40" i="17" s="1"/>
  <c r="F48" i="17"/>
  <c r="H48" i="17" s="1"/>
  <c r="F54" i="17"/>
  <c r="H54" i="17" s="1"/>
  <c r="F72" i="17"/>
  <c r="L72" i="17" s="1"/>
  <c r="J72" i="17" s="1"/>
  <c r="F42" i="17"/>
  <c r="H42" i="17" s="1"/>
  <c r="F60" i="17"/>
  <c r="H60" i="17" s="1"/>
  <c r="F136" i="19"/>
  <c r="F136" i="20"/>
  <c r="L136" i="20" s="1"/>
  <c r="F136" i="21"/>
  <c r="L136" i="21" s="1"/>
  <c r="F135" i="19"/>
  <c r="F135" i="20"/>
  <c r="L135" i="20" s="1"/>
  <c r="F135" i="21"/>
  <c r="L135" i="21" s="1"/>
  <c r="F134" i="19"/>
  <c r="L134" i="19" s="1"/>
  <c r="F134" i="20"/>
  <c r="L134" i="20" s="1"/>
  <c r="F134" i="21"/>
  <c r="L134" i="21" s="1"/>
  <c r="F133" i="19"/>
  <c r="F133" i="20"/>
  <c r="L133" i="20" s="1"/>
  <c r="F133" i="21"/>
  <c r="L133" i="21" s="1"/>
  <c r="F132" i="19"/>
  <c r="L132" i="19" s="1"/>
  <c r="F132" i="20"/>
  <c r="L132" i="20" s="1"/>
  <c r="F132" i="21"/>
  <c r="L132" i="21" s="1"/>
  <c r="L131" i="19"/>
  <c r="F131" i="20"/>
  <c r="L131" i="20" s="1"/>
  <c r="F131" i="21"/>
  <c r="L131" i="21" s="1"/>
  <c r="E121" i="21"/>
  <c r="G121" i="21" s="1"/>
  <c r="F66" i="17"/>
  <c r="H66" i="17" s="1"/>
  <c r="E67" i="21"/>
  <c r="G67" i="21" s="1"/>
  <c r="E61" i="21"/>
  <c r="G61" i="21" s="1"/>
  <c r="E55" i="21"/>
  <c r="G55" i="21" s="1"/>
  <c r="E49" i="21"/>
  <c r="G49" i="21" s="1"/>
  <c r="E43" i="21"/>
  <c r="G43" i="21" s="1"/>
  <c r="E40" i="21"/>
  <c r="G40" i="21" s="1"/>
  <c r="E76" i="21"/>
  <c r="G76" i="21" s="1"/>
  <c r="E73" i="21"/>
  <c r="G73" i="21" s="1"/>
  <c r="F45" i="17"/>
  <c r="H45" i="17" s="1"/>
  <c r="F51" i="17"/>
  <c r="H51" i="17" s="1"/>
  <c r="F57" i="17"/>
  <c r="H57" i="17" s="1"/>
  <c r="F63" i="17"/>
  <c r="H63" i="17" s="1"/>
  <c r="F69" i="17"/>
  <c r="L69" i="17" s="1"/>
  <c r="J69" i="17" s="1"/>
  <c r="K50" i="7"/>
  <c r="G50" i="7"/>
  <c r="AC46" i="7"/>
  <c r="Q65" i="7"/>
  <c r="U65" i="7"/>
  <c r="Q47" i="7"/>
  <c r="I81" i="7"/>
  <c r="S67" i="7"/>
  <c r="S81" i="7"/>
  <c r="I66" i="7"/>
  <c r="I52" i="7"/>
  <c r="L53" i="7"/>
  <c r="I79" i="7"/>
  <c r="L80" i="7"/>
  <c r="S49" i="7"/>
  <c r="AC79" i="7"/>
  <c r="R88" i="7"/>
  <c r="R72" i="7"/>
  <c r="AE116" i="7"/>
  <c r="AD118" i="7"/>
  <c r="AD121" i="7" s="1"/>
  <c r="AD136" i="7" s="1"/>
  <c r="BD116" i="7"/>
  <c r="AO116" i="7"/>
  <c r="AN118" i="7"/>
  <c r="AN121" i="7" s="1"/>
  <c r="AN136" i="7" s="1"/>
  <c r="X80" i="7"/>
  <c r="AE80" i="7" s="1"/>
  <c r="AC80" i="7" s="1"/>
  <c r="AH79" i="7"/>
  <c r="J165" i="21"/>
  <c r="AO109" i="7"/>
  <c r="N59" i="7"/>
  <c r="X58" i="7"/>
  <c r="G22" i="14"/>
  <c r="G37" i="14"/>
  <c r="J163" i="19"/>
  <c r="S109" i="7"/>
  <c r="AY116" i="7"/>
  <c r="AX118" i="7"/>
  <c r="AX121" i="7" s="1"/>
  <c r="AX136" i="7" s="1"/>
  <c r="U91" i="23"/>
  <c r="U95" i="23"/>
  <c r="J160" i="21"/>
  <c r="S95" i="23" s="1"/>
  <c r="J100" i="23"/>
  <c r="L172" i="19"/>
  <c r="K100" i="23" s="1"/>
  <c r="D105" i="16"/>
  <c r="K174" i="19"/>
  <c r="L172" i="20"/>
  <c r="P100" i="23" s="1"/>
  <c r="K174" i="20"/>
  <c r="K177" i="20" s="1"/>
  <c r="K174" i="22"/>
  <c r="K177" i="22" s="1"/>
  <c r="L172" i="22"/>
  <c r="Z100" i="23" s="1"/>
  <c r="F55" i="14"/>
  <c r="D52" i="14"/>
  <c r="BC109" i="7" s="1"/>
  <c r="F34" i="14"/>
  <c r="N62" i="7"/>
  <c r="X61" i="7"/>
  <c r="C98" i="23"/>
  <c r="I173" i="17"/>
  <c r="AL109" i="7"/>
  <c r="AL118" i="7" s="1"/>
  <c r="H98" i="23"/>
  <c r="I174" i="19"/>
  <c r="K163" i="19"/>
  <c r="T109" i="7"/>
  <c r="I174" i="21"/>
  <c r="K163" i="22"/>
  <c r="AX109" i="7"/>
  <c r="K95" i="23"/>
  <c r="J160" i="19"/>
  <c r="I95" i="23" s="1"/>
  <c r="Z95" i="23"/>
  <c r="J160" i="22"/>
  <c r="X95" i="23" s="1"/>
  <c r="P89" i="23"/>
  <c r="J152" i="20"/>
  <c r="N89" i="23" s="1"/>
  <c r="J162" i="20"/>
  <c r="N97" i="23" s="1"/>
  <c r="J161" i="19"/>
  <c r="I96" i="23" s="1"/>
  <c r="J161" i="22"/>
  <c r="X96" i="23" s="1"/>
  <c r="J152" i="22"/>
  <c r="X89" i="23" s="1"/>
  <c r="J155" i="19"/>
  <c r="I91" i="23" s="1"/>
  <c r="J159" i="17"/>
  <c r="F78" i="17"/>
  <c r="H78" i="17" s="1"/>
  <c r="F120" i="17"/>
  <c r="L120" i="17" s="1"/>
  <c r="J120" i="17" s="1"/>
  <c r="J132" i="17"/>
  <c r="F75" i="17"/>
  <c r="H75" i="17" s="1"/>
  <c r="F81" i="17"/>
  <c r="L81" i="17" s="1"/>
  <c r="J81" i="17" s="1"/>
  <c r="J134" i="17"/>
  <c r="J130" i="17"/>
  <c r="E102" i="23"/>
  <c r="K176" i="17"/>
  <c r="I174" i="20"/>
  <c r="E100" i="23"/>
  <c r="E67" i="22"/>
  <c r="G67" i="22" s="1"/>
  <c r="E79" i="22"/>
  <c r="G79" i="22" s="1"/>
  <c r="E121" i="22"/>
  <c r="G121" i="22" s="1"/>
  <c r="E43" i="22"/>
  <c r="G43" i="22" s="1"/>
  <c r="E49" i="22"/>
  <c r="G49" i="22" s="1"/>
  <c r="E55" i="22"/>
  <c r="G55" i="22" s="1"/>
  <c r="E64" i="22"/>
  <c r="G64" i="22" s="1"/>
  <c r="E76" i="22"/>
  <c r="G76" i="22" s="1"/>
  <c r="G44" i="22"/>
  <c r="J135" i="17"/>
  <c r="E61" i="22"/>
  <c r="G61" i="22" s="1"/>
  <c r="E73" i="22"/>
  <c r="G73" i="22" s="1"/>
  <c r="E82" i="22"/>
  <c r="G82" i="22" s="1"/>
  <c r="E46" i="22"/>
  <c r="G46" i="22" s="1"/>
  <c r="E52" i="22"/>
  <c r="G52" i="22" s="1"/>
  <c r="E58" i="22"/>
  <c r="G58" i="22" s="1"/>
  <c r="E70" i="22"/>
  <c r="G70" i="22" s="1"/>
  <c r="D40" i="19"/>
  <c r="E70" i="17"/>
  <c r="D70" i="19" s="1"/>
  <c r="E73" i="17"/>
  <c r="D73" i="19" s="1"/>
  <c r="D44" i="19"/>
  <c r="E79" i="17"/>
  <c r="E46" i="17"/>
  <c r="E49" i="17"/>
  <c r="E52" i="17"/>
  <c r="E55" i="17"/>
  <c r="E58" i="17"/>
  <c r="E61" i="17"/>
  <c r="E64" i="17"/>
  <c r="E67" i="17"/>
  <c r="E76" i="17"/>
  <c r="E82" i="17"/>
  <c r="E121" i="17"/>
  <c r="F75" i="23"/>
  <c r="U62" i="7" l="1"/>
  <c r="S62" i="7" s="1"/>
  <c r="J162" i="22"/>
  <c r="X97" i="23" s="1"/>
  <c r="AF47" i="7"/>
  <c r="BB86" i="7"/>
  <c r="AW145" i="7"/>
  <c r="K63" i="7"/>
  <c r="L62" i="7"/>
  <c r="I63" i="7"/>
  <c r="C69" i="23"/>
  <c r="I142" i="17"/>
  <c r="C82" i="23" s="1"/>
  <c r="AU68" i="7"/>
  <c r="Q41" i="7"/>
  <c r="I60" i="7"/>
  <c r="L47" i="7"/>
  <c r="L43" i="17"/>
  <c r="J43" i="17" s="1"/>
  <c r="J205" i="17" s="1"/>
  <c r="J152" i="21"/>
  <c r="S89" i="23" s="1"/>
  <c r="AC69" i="7"/>
  <c r="K60" i="7"/>
  <c r="K48" i="7"/>
  <c r="S143" i="7"/>
  <c r="J155" i="22"/>
  <c r="X91" i="23" s="1"/>
  <c r="S52" i="7"/>
  <c r="U40" i="7"/>
  <c r="V41" i="7" s="1"/>
  <c r="U44" i="7"/>
  <c r="S44" i="7" s="1"/>
  <c r="R143" i="7" s="1"/>
  <c r="AH64" i="7"/>
  <c r="X65" i="7"/>
  <c r="I143" i="22"/>
  <c r="W82" i="23" s="1"/>
  <c r="G89" i="19"/>
  <c r="L92" i="19"/>
  <c r="J92" i="19" s="1"/>
  <c r="G113" i="19"/>
  <c r="L116" i="19"/>
  <c r="J116" i="19" s="1"/>
  <c r="J159" i="22"/>
  <c r="X94" i="23" s="1"/>
  <c r="L158" i="17"/>
  <c r="J158" i="17" s="1"/>
  <c r="D94" i="23" s="1"/>
  <c r="I18" i="14"/>
  <c r="AH82" i="7"/>
  <c r="AO82" i="7" s="1"/>
  <c r="AM82" i="7" s="1"/>
  <c r="K192" i="22"/>
  <c r="Y109" i="23" s="1"/>
  <c r="Y105" i="23"/>
  <c r="AR81" i="7"/>
  <c r="K84" i="7"/>
  <c r="K192" i="21"/>
  <c r="T109" i="23" s="1"/>
  <c r="T105" i="23"/>
  <c r="B79" i="16"/>
  <c r="AE56" i="7"/>
  <c r="AC56" i="7" s="1"/>
  <c r="K192" i="20"/>
  <c r="O109" i="23" s="1"/>
  <c r="O105" i="23"/>
  <c r="G59" i="7"/>
  <c r="G34" i="14"/>
  <c r="G110" i="19"/>
  <c r="L59" i="7"/>
  <c r="L34" i="14"/>
  <c r="H39" i="17"/>
  <c r="I127" i="22"/>
  <c r="W70" i="23" s="1"/>
  <c r="AW118" i="7"/>
  <c r="AC118" i="7"/>
  <c r="AE118" i="7" s="1"/>
  <c r="AM118" i="7"/>
  <c r="AO118" i="7" s="1"/>
  <c r="L58" i="14"/>
  <c r="J169" i="22" s="1"/>
  <c r="L100" i="17"/>
  <c r="J100" i="17" s="1"/>
  <c r="L107" i="17"/>
  <c r="F56" i="23" s="1"/>
  <c r="L10" i="14"/>
  <c r="L18" i="14"/>
  <c r="L56" i="14"/>
  <c r="J169" i="20" s="1"/>
  <c r="BB69" i="7"/>
  <c r="AH40" i="7"/>
  <c r="X41" i="7"/>
  <c r="AE41" i="7" s="1"/>
  <c r="AC41" i="7" s="1"/>
  <c r="I58" i="14"/>
  <c r="J167" i="22" s="1"/>
  <c r="F52" i="14"/>
  <c r="BE109" i="7" s="1"/>
  <c r="U59" i="7"/>
  <c r="U60" i="7" s="1"/>
  <c r="L82" i="7"/>
  <c r="AC147" i="7"/>
  <c r="I54" i="14"/>
  <c r="J166" i="17" s="1"/>
  <c r="G15" i="14"/>
  <c r="BB63" i="7"/>
  <c r="I127" i="21"/>
  <c r="R70" i="23" s="1"/>
  <c r="I34" i="14"/>
  <c r="J161" i="20"/>
  <c r="N96" i="23" s="1"/>
  <c r="AH50" i="7"/>
  <c r="AO50" i="7" s="1"/>
  <c r="AM50" i="7" s="1"/>
  <c r="AM51" i="7" s="1"/>
  <c r="L78" i="7"/>
  <c r="K54" i="7"/>
  <c r="V53" i="7"/>
  <c r="B20" i="16"/>
  <c r="AE69" i="7"/>
  <c r="I143" i="21"/>
  <c r="I10" i="14"/>
  <c r="AC148" i="7"/>
  <c r="K57" i="7"/>
  <c r="S41" i="7"/>
  <c r="E95" i="16"/>
  <c r="L57" i="18" s="1"/>
  <c r="AR49" i="7"/>
  <c r="AY49" i="7" s="1"/>
  <c r="V80" i="7"/>
  <c r="K69" i="7"/>
  <c r="V82" i="7"/>
  <c r="AE48" i="7"/>
  <c r="BB45" i="7"/>
  <c r="U50" i="7"/>
  <c r="L47" i="14"/>
  <c r="L57" i="14" s="1"/>
  <c r="J169" i="21" s="1"/>
  <c r="I57" i="14"/>
  <c r="J167" i="21" s="1"/>
  <c r="L107" i="19"/>
  <c r="J107" i="19" s="1"/>
  <c r="G119" i="19"/>
  <c r="L21" i="14"/>
  <c r="L26" i="14" s="1"/>
  <c r="I26" i="14"/>
  <c r="L119" i="17"/>
  <c r="F64" i="23" s="1"/>
  <c r="L44" i="14"/>
  <c r="L54" i="14" s="1"/>
  <c r="K108" i="7"/>
  <c r="I108" i="7" s="1"/>
  <c r="BC108" i="7" s="1"/>
  <c r="BE108" i="7" s="1"/>
  <c r="L136" i="19"/>
  <c r="J136" i="19" s="1"/>
  <c r="L133" i="19"/>
  <c r="J133" i="19" s="1"/>
  <c r="L135" i="19"/>
  <c r="J135" i="19" s="1"/>
  <c r="J160" i="20"/>
  <c r="N95" i="23" s="1"/>
  <c r="J161" i="21"/>
  <c r="S96" i="23" s="1"/>
  <c r="B34" i="16"/>
  <c r="L86" i="19"/>
  <c r="J86" i="19" s="1"/>
  <c r="J161" i="17"/>
  <c r="D97" i="23" s="1"/>
  <c r="E97" i="16"/>
  <c r="L59" i="18" s="1"/>
  <c r="F97" i="23"/>
  <c r="L110" i="17"/>
  <c r="F58" i="23" s="1"/>
  <c r="B38" i="16"/>
  <c r="K94" i="23"/>
  <c r="J159" i="19"/>
  <c r="I94" i="23" s="1"/>
  <c r="B36" i="16"/>
  <c r="L95" i="19"/>
  <c r="J95" i="19" s="1"/>
  <c r="L75" i="17"/>
  <c r="J75" i="17" s="1"/>
  <c r="L160" i="17"/>
  <c r="K107" i="7"/>
  <c r="I107" i="7" s="1"/>
  <c r="L97" i="17"/>
  <c r="J97" i="17" s="1"/>
  <c r="L103" i="17"/>
  <c r="J103" i="17" s="1"/>
  <c r="L154" i="17"/>
  <c r="K101" i="7"/>
  <c r="I101" i="7" s="1"/>
  <c r="BC101" i="7" s="1"/>
  <c r="BE101" i="7" s="1"/>
  <c r="B32" i="16"/>
  <c r="B66" i="16"/>
  <c r="C66" i="23"/>
  <c r="W45" i="23"/>
  <c r="W46" i="23"/>
  <c r="W51" i="23"/>
  <c r="W52" i="23"/>
  <c r="W61" i="23"/>
  <c r="W60" i="23"/>
  <c r="W57" i="23"/>
  <c r="W58" i="23"/>
  <c r="B42" i="16"/>
  <c r="C42" i="23"/>
  <c r="B46" i="16"/>
  <c r="C46" i="23"/>
  <c r="B50" i="16"/>
  <c r="C50" i="23"/>
  <c r="B54" i="16"/>
  <c r="C54" i="23"/>
  <c r="B62" i="16"/>
  <c r="C62" i="23"/>
  <c r="B58" i="16"/>
  <c r="W49" i="23"/>
  <c r="W48" i="23"/>
  <c r="W55" i="23"/>
  <c r="W54" i="23"/>
  <c r="W43" i="23"/>
  <c r="W42" i="23"/>
  <c r="W63" i="23"/>
  <c r="W64" i="23"/>
  <c r="B44" i="16"/>
  <c r="C44" i="23"/>
  <c r="B48" i="16"/>
  <c r="C48" i="23"/>
  <c r="B52" i="16"/>
  <c r="C52" i="23"/>
  <c r="B56" i="16"/>
  <c r="C56" i="23"/>
  <c r="B60" i="16"/>
  <c r="C60" i="23"/>
  <c r="B64" i="16"/>
  <c r="C64" i="23"/>
  <c r="I56" i="14"/>
  <c r="G88" i="19"/>
  <c r="L88" i="19"/>
  <c r="G94" i="19"/>
  <c r="L94" i="19"/>
  <c r="G106" i="19"/>
  <c r="L106" i="19"/>
  <c r="G109" i="19"/>
  <c r="L109" i="19"/>
  <c r="G112" i="19"/>
  <c r="L112" i="19"/>
  <c r="G115" i="19"/>
  <c r="L115" i="19"/>
  <c r="G118" i="19"/>
  <c r="L118" i="19"/>
  <c r="G85" i="19"/>
  <c r="L85" i="19"/>
  <c r="G91" i="19"/>
  <c r="L91" i="19"/>
  <c r="H91" i="17"/>
  <c r="L91" i="17"/>
  <c r="J91" i="17" s="1"/>
  <c r="H115" i="17"/>
  <c r="L115" i="17"/>
  <c r="J115" i="17" s="1"/>
  <c r="H84" i="17"/>
  <c r="L84" i="17"/>
  <c r="H90" i="17"/>
  <c r="L90" i="17"/>
  <c r="H96" i="17"/>
  <c r="L96" i="17"/>
  <c r="J96" i="17" s="1"/>
  <c r="H102" i="17"/>
  <c r="L102" i="17"/>
  <c r="J102" i="17" s="1"/>
  <c r="H114" i="17"/>
  <c r="L114" i="17"/>
  <c r="H85" i="17"/>
  <c r="L85" i="17"/>
  <c r="J85" i="17" s="1"/>
  <c r="H94" i="17"/>
  <c r="L94" i="17"/>
  <c r="J94" i="17" s="1"/>
  <c r="H112" i="17"/>
  <c r="L112" i="17"/>
  <c r="J112" i="17" s="1"/>
  <c r="H88" i="17"/>
  <c r="L88" i="17"/>
  <c r="J88" i="17" s="1"/>
  <c r="H87" i="17"/>
  <c r="L87" i="17"/>
  <c r="H93" i="17"/>
  <c r="L93" i="17"/>
  <c r="H99" i="17"/>
  <c r="L99" i="17"/>
  <c r="J99" i="17" s="1"/>
  <c r="M106" i="17"/>
  <c r="F55" i="23" s="1"/>
  <c r="J105" i="17"/>
  <c r="M109" i="17"/>
  <c r="F57" i="23" s="1"/>
  <c r="J108" i="17"/>
  <c r="H111" i="17"/>
  <c r="L111" i="17"/>
  <c r="M118" i="17"/>
  <c r="F63" i="23" s="1"/>
  <c r="J117" i="17"/>
  <c r="G89" i="22"/>
  <c r="L89" i="22"/>
  <c r="J89" i="22" s="1"/>
  <c r="G101" i="22"/>
  <c r="L101" i="22"/>
  <c r="J101" i="22" s="1"/>
  <c r="G107" i="22"/>
  <c r="L107" i="22"/>
  <c r="J107" i="22" s="1"/>
  <c r="G113" i="22"/>
  <c r="L113" i="22"/>
  <c r="J113" i="22" s="1"/>
  <c r="G119" i="22"/>
  <c r="L119" i="22"/>
  <c r="J119" i="22" s="1"/>
  <c r="G91" i="22"/>
  <c r="L91" i="22"/>
  <c r="G103" i="22"/>
  <c r="L103" i="22"/>
  <c r="L109" i="22"/>
  <c r="G109" i="22"/>
  <c r="G115" i="22"/>
  <c r="L115" i="22"/>
  <c r="G100" i="22"/>
  <c r="L100" i="22"/>
  <c r="G106" i="22"/>
  <c r="L106" i="22"/>
  <c r="G112" i="22"/>
  <c r="L112" i="22"/>
  <c r="G118" i="22"/>
  <c r="L118" i="22"/>
  <c r="G88" i="22"/>
  <c r="L88" i="22"/>
  <c r="G92" i="22"/>
  <c r="L92" i="22"/>
  <c r="J92" i="22" s="1"/>
  <c r="G104" i="22"/>
  <c r="L104" i="22"/>
  <c r="J104" i="22" s="1"/>
  <c r="G110" i="22"/>
  <c r="L110" i="22"/>
  <c r="J110" i="22" s="1"/>
  <c r="L116" i="22"/>
  <c r="J116" i="22" s="1"/>
  <c r="G116" i="22"/>
  <c r="L101" i="21"/>
  <c r="J101" i="21" s="1"/>
  <c r="J39" i="17"/>
  <c r="D119" i="20"/>
  <c r="L118" i="20"/>
  <c r="D89" i="20"/>
  <c r="L88" i="20"/>
  <c r="D86" i="20"/>
  <c r="L85" i="20"/>
  <c r="D92" i="20"/>
  <c r="L91" i="20"/>
  <c r="D110" i="20"/>
  <c r="L109" i="20"/>
  <c r="D113" i="20"/>
  <c r="L112" i="20"/>
  <c r="D116" i="20"/>
  <c r="L115" i="20"/>
  <c r="D98" i="19"/>
  <c r="L97" i="19"/>
  <c r="D101" i="19"/>
  <c r="L100" i="19"/>
  <c r="D104" i="19"/>
  <c r="L103" i="19"/>
  <c r="D107" i="20"/>
  <c r="L106" i="20"/>
  <c r="D95" i="20"/>
  <c r="L94" i="20"/>
  <c r="D95" i="22"/>
  <c r="L95" i="22" s="1"/>
  <c r="J95" i="22" s="1"/>
  <c r="L94" i="22"/>
  <c r="U94" i="23"/>
  <c r="D98" i="22"/>
  <c r="L98" i="22" s="1"/>
  <c r="J98" i="22" s="1"/>
  <c r="L97" i="22"/>
  <c r="S94" i="23"/>
  <c r="P94" i="23"/>
  <c r="I60" i="18"/>
  <c r="J159" i="20"/>
  <c r="N94" i="23" s="1"/>
  <c r="B16" i="16"/>
  <c r="B69" i="16"/>
  <c r="B70" i="16" s="1"/>
  <c r="I127" i="19"/>
  <c r="H70" i="23" s="1"/>
  <c r="B28" i="16"/>
  <c r="J152" i="19"/>
  <c r="I89" i="23" s="1"/>
  <c r="B26" i="16"/>
  <c r="B24" i="16"/>
  <c r="H66" i="23"/>
  <c r="B81" i="16"/>
  <c r="I45" i="18" s="1"/>
  <c r="B40" i="16"/>
  <c r="B12" i="16"/>
  <c r="M69" i="23"/>
  <c r="I143" i="20"/>
  <c r="I127" i="20"/>
  <c r="M70" i="23" s="1"/>
  <c r="I143" i="19"/>
  <c r="H69" i="23"/>
  <c r="H14" i="23"/>
  <c r="B14" i="16"/>
  <c r="B18" i="16"/>
  <c r="B30" i="16"/>
  <c r="B22" i="16"/>
  <c r="L43" i="19"/>
  <c r="J43" i="19" s="1"/>
  <c r="U84" i="7"/>
  <c r="S78" i="7"/>
  <c r="S85" i="7" s="1"/>
  <c r="U85" i="7" s="1"/>
  <c r="V78" i="7"/>
  <c r="AR46" i="7"/>
  <c r="G50" i="14"/>
  <c r="K40" i="7"/>
  <c r="G40" i="7"/>
  <c r="J164" i="17"/>
  <c r="K109" i="7"/>
  <c r="L162" i="17"/>
  <c r="F98" i="23" s="1"/>
  <c r="C81" i="23"/>
  <c r="AH43" i="7"/>
  <c r="X44" i="7"/>
  <c r="AE44" i="7" s="1"/>
  <c r="AC44" i="7" s="1"/>
  <c r="AK44" i="7"/>
  <c r="AM143" i="7"/>
  <c r="AC149" i="7"/>
  <c r="AR52" i="7"/>
  <c r="AH53" i="7"/>
  <c r="AO53" i="7" s="1"/>
  <c r="AM53" i="7" s="1"/>
  <c r="H71" i="7"/>
  <c r="BB66" i="7"/>
  <c r="AL72" i="7"/>
  <c r="AL89" i="7" s="1"/>
  <c r="AL88" i="7"/>
  <c r="BB42" i="7"/>
  <c r="BB54" i="7"/>
  <c r="X78" i="7"/>
  <c r="AE78" i="7" s="1"/>
  <c r="AC78" i="7" s="1"/>
  <c r="AH77" i="7"/>
  <c r="AE77" i="7"/>
  <c r="AA50" i="7"/>
  <c r="AC145" i="7"/>
  <c r="AC143" i="7"/>
  <c r="J165" i="20"/>
  <c r="AE109" i="7"/>
  <c r="L163" i="20"/>
  <c r="P98" i="23" s="1"/>
  <c r="AV88" i="7"/>
  <c r="AV72" i="7"/>
  <c r="AV89" i="7" s="1"/>
  <c r="AM55" i="7"/>
  <c r="K68" i="7"/>
  <c r="I68" i="7" s="1"/>
  <c r="G68" i="7"/>
  <c r="L42" i="14"/>
  <c r="I174" i="22"/>
  <c r="AK40" i="7"/>
  <c r="AO40" i="7"/>
  <c r="AM142" i="7"/>
  <c r="U68" i="7"/>
  <c r="Q68" i="7"/>
  <c r="BC105" i="7"/>
  <c r="AF82" i="7"/>
  <c r="AC81" i="7"/>
  <c r="BB51" i="7"/>
  <c r="AB88" i="7"/>
  <c r="AB72" i="7"/>
  <c r="AB89" i="7" s="1"/>
  <c r="I144" i="7"/>
  <c r="H144" i="7"/>
  <c r="I48" i="7"/>
  <c r="H148" i="7" s="1"/>
  <c r="K44" i="7"/>
  <c r="K45" i="7" s="1"/>
  <c r="G44" i="7"/>
  <c r="AF53" i="7"/>
  <c r="I67" i="7"/>
  <c r="I150" i="7" s="1"/>
  <c r="AE43" i="7"/>
  <c r="AU40" i="7"/>
  <c r="AW142" i="7"/>
  <c r="AW148" i="7"/>
  <c r="AU62" i="7"/>
  <c r="AC49" i="7"/>
  <c r="AC51" i="7" s="1"/>
  <c r="AE51" i="7"/>
  <c r="AF50" i="7"/>
  <c r="I50" i="14"/>
  <c r="X68" i="7"/>
  <c r="AE68" i="7" s="1"/>
  <c r="AF68" i="7" s="1"/>
  <c r="J174" i="21"/>
  <c r="S102" i="23" s="1"/>
  <c r="AH67" i="7"/>
  <c r="AH68" i="7" s="1"/>
  <c r="AO68" i="7" s="1"/>
  <c r="AM68" i="7" s="1"/>
  <c r="W98" i="23"/>
  <c r="AH47" i="7"/>
  <c r="AO47" i="7" s="1"/>
  <c r="AP47" i="7" s="1"/>
  <c r="AF80" i="7"/>
  <c r="L151" i="17"/>
  <c r="K98" i="7"/>
  <c r="I98" i="7" s="1"/>
  <c r="BC98" i="7" s="1"/>
  <c r="BE98" i="7" s="1"/>
  <c r="AA40" i="7"/>
  <c r="AA71" i="7" s="1"/>
  <c r="AC142" i="7"/>
  <c r="AE40" i="7"/>
  <c r="J165" i="22"/>
  <c r="AY109" i="7"/>
  <c r="L163" i="22"/>
  <c r="Z98" i="23" s="1"/>
  <c r="AO52" i="7"/>
  <c r="AU53" i="7"/>
  <c r="AW146" i="7"/>
  <c r="U56" i="7"/>
  <c r="Q56" i="7"/>
  <c r="AZ56" i="7"/>
  <c r="AY57" i="7"/>
  <c r="AW55" i="7"/>
  <c r="AW57" i="7" s="1"/>
  <c r="BB60" i="7"/>
  <c r="AE54" i="7"/>
  <c r="BB48" i="7"/>
  <c r="BB57" i="7"/>
  <c r="AE65" i="7"/>
  <c r="AK56" i="7"/>
  <c r="AO56" i="7"/>
  <c r="AM56" i="7" s="1"/>
  <c r="L48" i="17"/>
  <c r="J48" i="17" s="1"/>
  <c r="L54" i="17"/>
  <c r="J54" i="17" s="1"/>
  <c r="L42" i="17"/>
  <c r="J42" i="17" s="1"/>
  <c r="L60" i="17"/>
  <c r="J60" i="17" s="1"/>
  <c r="L66" i="17"/>
  <c r="J66" i="17" s="1"/>
  <c r="L57" i="17"/>
  <c r="J57" i="17" s="1"/>
  <c r="L45" i="17"/>
  <c r="J45" i="17" s="1"/>
  <c r="L51" i="17"/>
  <c r="J51" i="17" s="1"/>
  <c r="L63" i="17"/>
  <c r="J63" i="17" s="1"/>
  <c r="D75" i="23"/>
  <c r="D95" i="23"/>
  <c r="C95" i="16"/>
  <c r="J57" i="18" s="1"/>
  <c r="H102" i="23"/>
  <c r="AR67" i="7"/>
  <c r="J102" i="23"/>
  <c r="K177" i="19"/>
  <c r="I98" i="23"/>
  <c r="C98" i="16"/>
  <c r="J60" i="18" s="1"/>
  <c r="AH80" i="7"/>
  <c r="AO80" i="7" s="1"/>
  <c r="AM80" i="7" s="1"/>
  <c r="AR79" i="7"/>
  <c r="AO79" i="7"/>
  <c r="BE116" i="7"/>
  <c r="BD118" i="7"/>
  <c r="BD121" i="7" s="1"/>
  <c r="BD136" i="7" s="1"/>
  <c r="AR82" i="7"/>
  <c r="AY82" i="7" s="1"/>
  <c r="AW82" i="7" s="1"/>
  <c r="AY81" i="7"/>
  <c r="S145" i="7"/>
  <c r="I69" i="7"/>
  <c r="I146" i="7"/>
  <c r="I54" i="7"/>
  <c r="S146" i="7"/>
  <c r="S54" i="7"/>
  <c r="R150" i="7" s="1"/>
  <c r="S69" i="7"/>
  <c r="I55" i="14"/>
  <c r="J167" i="19" s="1"/>
  <c r="R102" i="23"/>
  <c r="D98" i="16"/>
  <c r="C102" i="23"/>
  <c r="AH61" i="7"/>
  <c r="X62" i="7"/>
  <c r="AE62" i="7" s="1"/>
  <c r="AC62" i="7" s="1"/>
  <c r="AE61" i="7"/>
  <c r="L163" i="19"/>
  <c r="J165" i="19"/>
  <c r="U109" i="7"/>
  <c r="K61" i="18"/>
  <c r="E105" i="16"/>
  <c r="L61" i="18" s="1"/>
  <c r="G38" i="14"/>
  <c r="G23" i="14"/>
  <c r="AH58" i="7"/>
  <c r="X59" i="7"/>
  <c r="AE59" i="7" s="1"/>
  <c r="AC59" i="7" s="1"/>
  <c r="AE58" i="7"/>
  <c r="I42" i="14"/>
  <c r="AR47" i="7"/>
  <c r="AY47" i="7" s="1"/>
  <c r="AW47" i="7" s="1"/>
  <c r="AY46" i="7"/>
  <c r="AY118" i="7"/>
  <c r="G55" i="14"/>
  <c r="AP50" i="7"/>
  <c r="R89" i="7"/>
  <c r="R92" i="7" s="1"/>
  <c r="R73" i="7"/>
  <c r="I85" i="7"/>
  <c r="I84" i="7"/>
  <c r="S150" i="7"/>
  <c r="S47" i="7"/>
  <c r="U48" i="7"/>
  <c r="V47" i="7"/>
  <c r="S65" i="7"/>
  <c r="V65" i="7"/>
  <c r="U66" i="7"/>
  <c r="AC48" i="7"/>
  <c r="L50" i="7"/>
  <c r="I50" i="7"/>
  <c r="K51" i="7"/>
  <c r="AF56" i="7"/>
  <c r="L78" i="17"/>
  <c r="J78" i="17" s="1"/>
  <c r="J133" i="17"/>
  <c r="D74" i="23" s="1"/>
  <c r="F74" i="23"/>
  <c r="M102" i="23"/>
  <c r="L174" i="21"/>
  <c r="U102" i="23" s="1"/>
  <c r="L40" i="17"/>
  <c r="J40" i="17" s="1"/>
  <c r="K191" i="17"/>
  <c r="E109" i="23" s="1"/>
  <c r="E105" i="23"/>
  <c r="D41" i="19"/>
  <c r="L40" i="19"/>
  <c r="L44" i="19"/>
  <c r="D43" i="20"/>
  <c r="K75" i="23"/>
  <c r="D121" i="19"/>
  <c r="D64" i="19"/>
  <c r="D58" i="19"/>
  <c r="D52" i="19"/>
  <c r="D46" i="19"/>
  <c r="L70" i="19"/>
  <c r="D71" i="19"/>
  <c r="D76" i="19"/>
  <c r="D82" i="19"/>
  <c r="D67" i="19"/>
  <c r="D61" i="19"/>
  <c r="D55" i="19"/>
  <c r="D49" i="19"/>
  <c r="L73" i="19"/>
  <c r="D74" i="19"/>
  <c r="D79" i="19"/>
  <c r="J134" i="19"/>
  <c r="K74" i="23"/>
  <c r="AO51" i="7" l="1"/>
  <c r="J174" i="22"/>
  <c r="X102" i="23" s="1"/>
  <c r="AO48" i="7"/>
  <c r="V59" i="7"/>
  <c r="U63" i="7"/>
  <c r="Q71" i="7"/>
  <c r="U71" i="7"/>
  <c r="U72" i="7" s="1"/>
  <c r="U73" i="7" s="1"/>
  <c r="V62" i="7"/>
  <c r="AE57" i="7"/>
  <c r="AP82" i="7"/>
  <c r="AC68" i="7"/>
  <c r="BC82" i="7"/>
  <c r="BE82" i="7" s="1"/>
  <c r="L68" i="7"/>
  <c r="I146" i="22"/>
  <c r="W85" i="23" s="1"/>
  <c r="I145" i="17"/>
  <c r="C85" i="23" s="1"/>
  <c r="V44" i="7"/>
  <c r="S40" i="7"/>
  <c r="S142" i="7" s="1"/>
  <c r="U42" i="7"/>
  <c r="G71" i="7"/>
  <c r="U45" i="7"/>
  <c r="AR64" i="7"/>
  <c r="AO64" i="7"/>
  <c r="AH65" i="7"/>
  <c r="AO65" i="7" s="1"/>
  <c r="AM65" i="7" s="1"/>
  <c r="S45" i="7"/>
  <c r="R147" i="7" s="1"/>
  <c r="E94" i="16"/>
  <c r="L56" i="18" s="1"/>
  <c r="F94" i="23"/>
  <c r="AC113" i="7"/>
  <c r="AW113" i="7"/>
  <c r="L55" i="14"/>
  <c r="J169" i="19" s="1"/>
  <c r="AR50" i="7"/>
  <c r="AY50" i="7" s="1"/>
  <c r="AW50" i="7" s="1"/>
  <c r="K192" i="19"/>
  <c r="J109" i="23" s="1"/>
  <c r="J105" i="23"/>
  <c r="AM47" i="7"/>
  <c r="AW111" i="7"/>
  <c r="AM111" i="7"/>
  <c r="AV73" i="7"/>
  <c r="L98" i="17"/>
  <c r="F50" i="23" s="1"/>
  <c r="AV92" i="7"/>
  <c r="AV121" i="7" s="1"/>
  <c r="AV136" i="7" s="1"/>
  <c r="W102" i="23"/>
  <c r="S111" i="7"/>
  <c r="L101" i="17"/>
  <c r="F52" i="23" s="1"/>
  <c r="M97" i="17"/>
  <c r="F49" i="23" s="1"/>
  <c r="U86" i="7"/>
  <c r="I113" i="7"/>
  <c r="J168" i="17"/>
  <c r="R82" i="23"/>
  <c r="I146" i="21"/>
  <c r="AR40" i="7"/>
  <c r="AH41" i="7"/>
  <c r="AO41" i="7" s="1"/>
  <c r="AM41" i="7" s="1"/>
  <c r="S84" i="7"/>
  <c r="S86" i="7" s="1"/>
  <c r="S59" i="7"/>
  <c r="J174" i="19"/>
  <c r="I102" i="23" s="1"/>
  <c r="AB92" i="7"/>
  <c r="AB121" i="7" s="1"/>
  <c r="AB136" i="7" s="1"/>
  <c r="M103" i="17"/>
  <c r="F53" i="23" s="1"/>
  <c r="AM113" i="7"/>
  <c r="S50" i="7"/>
  <c r="V50" i="7"/>
  <c r="U51" i="7"/>
  <c r="AO67" i="7"/>
  <c r="AM67" i="7" s="1"/>
  <c r="L50" i="14"/>
  <c r="L52" i="14" s="1"/>
  <c r="BC113" i="7" s="1"/>
  <c r="BB133" i="7" s="1"/>
  <c r="I111" i="7"/>
  <c r="C97" i="16"/>
  <c r="J59" i="18" s="1"/>
  <c r="L104" i="17"/>
  <c r="F54" i="23" s="1"/>
  <c r="M100" i="17"/>
  <c r="F51" i="23" s="1"/>
  <c r="I75" i="23"/>
  <c r="G16" i="14"/>
  <c r="G18" i="14" s="1"/>
  <c r="S42" i="7"/>
  <c r="R142" i="7"/>
  <c r="F91" i="23"/>
  <c r="E91" i="16"/>
  <c r="L53" i="18" s="1"/>
  <c r="J154" i="17"/>
  <c r="F96" i="23"/>
  <c r="E96" i="16"/>
  <c r="L58" i="18" s="1"/>
  <c r="J160" i="17"/>
  <c r="BC107" i="7"/>
  <c r="BE107" i="7" s="1"/>
  <c r="I118" i="7"/>
  <c r="K118" i="7" s="1"/>
  <c r="AC111" i="7"/>
  <c r="J167" i="20"/>
  <c r="M92" i="19"/>
  <c r="K45" i="23" s="1"/>
  <c r="J91" i="19"/>
  <c r="L93" i="19"/>
  <c r="K46" i="23" s="1"/>
  <c r="L87" i="19"/>
  <c r="K42" i="23" s="1"/>
  <c r="M86" i="19"/>
  <c r="K41" i="23" s="1"/>
  <c r="J85" i="19"/>
  <c r="J118" i="19"/>
  <c r="L120" i="19"/>
  <c r="K64" i="23" s="1"/>
  <c r="M119" i="19"/>
  <c r="K63" i="23" s="1"/>
  <c r="L117" i="19"/>
  <c r="K62" i="23" s="1"/>
  <c r="M116" i="19"/>
  <c r="K61" i="23" s="1"/>
  <c r="J115" i="19"/>
  <c r="L114" i="19"/>
  <c r="M113" i="19"/>
  <c r="J112" i="19"/>
  <c r="M110" i="19"/>
  <c r="J109" i="19"/>
  <c r="L111" i="19"/>
  <c r="L108" i="19"/>
  <c r="K56" i="23" s="1"/>
  <c r="M107" i="19"/>
  <c r="K55" i="23" s="1"/>
  <c r="J106" i="19"/>
  <c r="J94" i="19"/>
  <c r="L96" i="19"/>
  <c r="K48" i="23" s="1"/>
  <c r="M95" i="19"/>
  <c r="K47" i="23" s="1"/>
  <c r="J88" i="19"/>
  <c r="L90" i="19"/>
  <c r="K44" i="23" s="1"/>
  <c r="M89" i="19"/>
  <c r="K43" i="23" s="1"/>
  <c r="J119" i="17"/>
  <c r="D64" i="23" s="1"/>
  <c r="D63" i="23"/>
  <c r="M112" i="17"/>
  <c r="F59" i="23" s="1"/>
  <c r="L113" i="17"/>
  <c r="F60" i="23" s="1"/>
  <c r="J111" i="17"/>
  <c r="J110" i="17"/>
  <c r="D57" i="23"/>
  <c r="J107" i="17"/>
  <c r="D56" i="23" s="1"/>
  <c r="D55" i="23"/>
  <c r="M94" i="17"/>
  <c r="F47" i="23" s="1"/>
  <c r="J93" i="17"/>
  <c r="L95" i="17"/>
  <c r="F48" i="23" s="1"/>
  <c r="J87" i="17"/>
  <c r="M88" i="17"/>
  <c r="F43" i="23" s="1"/>
  <c r="L89" i="17"/>
  <c r="F44" i="23" s="1"/>
  <c r="M115" i="17"/>
  <c r="F61" i="23" s="1"/>
  <c r="L116" i="17"/>
  <c r="F62" i="23" s="1"/>
  <c r="J114" i="17"/>
  <c r="L92" i="17"/>
  <c r="F46" i="23" s="1"/>
  <c r="M91" i="17"/>
  <c r="F45" i="23" s="1"/>
  <c r="J90" i="17"/>
  <c r="J84" i="17"/>
  <c r="M85" i="17"/>
  <c r="F41" i="23" s="1"/>
  <c r="L86" i="17"/>
  <c r="F42" i="23" s="1"/>
  <c r="L90" i="22"/>
  <c r="Z44" i="23" s="1"/>
  <c r="M89" i="22"/>
  <c r="Z43" i="23" s="1"/>
  <c r="J88" i="22"/>
  <c r="J118" i="22"/>
  <c r="J120" i="22" s="1"/>
  <c r="L120" i="22"/>
  <c r="Z64" i="23" s="1"/>
  <c r="M119" i="22"/>
  <c r="Z63" i="23" s="1"/>
  <c r="L114" i="22"/>
  <c r="Z60" i="23" s="1"/>
  <c r="M113" i="22"/>
  <c r="Z59" i="23" s="1"/>
  <c r="J112" i="22"/>
  <c r="J114" i="22" s="1"/>
  <c r="L108" i="22"/>
  <c r="Z56" i="23" s="1"/>
  <c r="M107" i="22"/>
  <c r="Z55" i="23" s="1"/>
  <c r="J106" i="22"/>
  <c r="J100" i="22"/>
  <c r="L102" i="22"/>
  <c r="Z52" i="23" s="1"/>
  <c r="M101" i="22"/>
  <c r="Z51" i="23" s="1"/>
  <c r="J115" i="22"/>
  <c r="J117" i="22" s="1"/>
  <c r="M116" i="22"/>
  <c r="Z61" i="23" s="1"/>
  <c r="L117" i="22"/>
  <c r="Z62" i="23" s="1"/>
  <c r="L105" i="22"/>
  <c r="Z54" i="23" s="1"/>
  <c r="M104" i="22"/>
  <c r="Z53" i="23" s="1"/>
  <c r="J103" i="22"/>
  <c r="M92" i="22"/>
  <c r="Z45" i="23" s="1"/>
  <c r="J91" i="22"/>
  <c r="L93" i="22"/>
  <c r="Z46" i="23" s="1"/>
  <c r="M110" i="22"/>
  <c r="Z57" i="23" s="1"/>
  <c r="J109" i="22"/>
  <c r="L111" i="22"/>
  <c r="Z58" i="23" s="1"/>
  <c r="L95" i="20"/>
  <c r="J95" i="20" s="1"/>
  <c r="D94" i="21"/>
  <c r="L107" i="20"/>
  <c r="J107" i="20" s="1"/>
  <c r="D106" i="21"/>
  <c r="L104" i="19"/>
  <c r="J104" i="19" s="1"/>
  <c r="D103" i="20"/>
  <c r="L101" i="19"/>
  <c r="J101" i="19" s="1"/>
  <c r="D100" i="20"/>
  <c r="L98" i="19"/>
  <c r="J98" i="19" s="1"/>
  <c r="D97" i="20"/>
  <c r="J115" i="20"/>
  <c r="J112" i="20"/>
  <c r="J109" i="20"/>
  <c r="J91" i="20"/>
  <c r="J85" i="20"/>
  <c r="J88" i="20"/>
  <c r="J118" i="20"/>
  <c r="J94" i="20"/>
  <c r="J106" i="20"/>
  <c r="J103" i="19"/>
  <c r="J100" i="19"/>
  <c r="J97" i="19"/>
  <c r="L116" i="20"/>
  <c r="J116" i="20" s="1"/>
  <c r="D115" i="21"/>
  <c r="L113" i="20"/>
  <c r="D112" i="21"/>
  <c r="L110" i="20"/>
  <c r="J110" i="20" s="1"/>
  <c r="D109" i="21"/>
  <c r="L92" i="20"/>
  <c r="J92" i="20" s="1"/>
  <c r="D91" i="21"/>
  <c r="L86" i="20"/>
  <c r="J86" i="20" s="1"/>
  <c r="D85" i="21"/>
  <c r="L89" i="20"/>
  <c r="M89" i="20" s="1"/>
  <c r="P43" i="23" s="1"/>
  <c r="D88" i="21"/>
  <c r="L119" i="20"/>
  <c r="D118" i="21"/>
  <c r="J104" i="17"/>
  <c r="D53" i="23"/>
  <c r="J101" i="17"/>
  <c r="D51" i="23"/>
  <c r="J98" i="17"/>
  <c r="D49" i="23"/>
  <c r="J40" i="19"/>
  <c r="L99" i="22"/>
  <c r="Z50" i="23" s="1"/>
  <c r="M98" i="22"/>
  <c r="Z49" i="23" s="1"/>
  <c r="J97" i="22"/>
  <c r="J94" i="22"/>
  <c r="L96" i="22"/>
  <c r="Z48" i="23" s="1"/>
  <c r="M95" i="22"/>
  <c r="Z47" i="23" s="1"/>
  <c r="L174" i="22"/>
  <c r="Z102" i="23" s="1"/>
  <c r="B82" i="16"/>
  <c r="I46" i="18" s="1"/>
  <c r="C94" i="16"/>
  <c r="J56" i="18" s="1"/>
  <c r="J174" i="20"/>
  <c r="N102" i="23" s="1"/>
  <c r="I74" i="23"/>
  <c r="J44" i="17"/>
  <c r="D14" i="23" s="1"/>
  <c r="H82" i="23"/>
  <c r="I146" i="19"/>
  <c r="M82" i="23"/>
  <c r="I146" i="20"/>
  <c r="L44" i="17"/>
  <c r="F14" i="23" s="1"/>
  <c r="M43" i="17"/>
  <c r="F13" i="23" s="1"/>
  <c r="AC65" i="7"/>
  <c r="AC66" i="7" s="1"/>
  <c r="AF65" i="7"/>
  <c r="AE66" i="7"/>
  <c r="AE71" i="7" s="1"/>
  <c r="BC118" i="7"/>
  <c r="BE105" i="7"/>
  <c r="BE118" i="7" s="1"/>
  <c r="AM40" i="7"/>
  <c r="AM57" i="7"/>
  <c r="BC55" i="7"/>
  <c r="BE55" i="7" s="1"/>
  <c r="AR77" i="7"/>
  <c r="AO77" i="7"/>
  <c r="AH78" i="7"/>
  <c r="AO78" i="7" s="1"/>
  <c r="AM78" i="7" s="1"/>
  <c r="AR53" i="7"/>
  <c r="AY53" i="7" s="1"/>
  <c r="AW53" i="7" s="1"/>
  <c r="BC53" i="7" s="1"/>
  <c r="BE53" i="7" s="1"/>
  <c r="AY52" i="7"/>
  <c r="I40" i="7"/>
  <c r="L41" i="7"/>
  <c r="K71" i="7"/>
  <c r="K42" i="7"/>
  <c r="D13" i="23"/>
  <c r="I52" i="14"/>
  <c r="BC111" i="7" s="1"/>
  <c r="AO54" i="7"/>
  <c r="AP53" i="7"/>
  <c r="AO69" i="7"/>
  <c r="AM52" i="7"/>
  <c r="AC40" i="7"/>
  <c r="AC42" i="7" s="1"/>
  <c r="AF41" i="7"/>
  <c r="AE42" i="7"/>
  <c r="F89" i="23"/>
  <c r="J151" i="17"/>
  <c r="E89" i="16"/>
  <c r="L51" i="18" s="1"/>
  <c r="AF44" i="7"/>
  <c r="AE45" i="7"/>
  <c r="AC43" i="7"/>
  <c r="AK71" i="7"/>
  <c r="AR43" i="7"/>
  <c r="AH44" i="7"/>
  <c r="AO44" i="7" s="1"/>
  <c r="AM44" i="7" s="1"/>
  <c r="AO43" i="7"/>
  <c r="C100" i="16"/>
  <c r="V56" i="7"/>
  <c r="S56" i="7"/>
  <c r="S57" i="7" s="1"/>
  <c r="U57" i="7"/>
  <c r="L44" i="7"/>
  <c r="I44" i="7"/>
  <c r="AB73" i="7"/>
  <c r="S68" i="7"/>
  <c r="U69" i="7"/>
  <c r="V68" i="7"/>
  <c r="AO57" i="7"/>
  <c r="AL73" i="7"/>
  <c r="H72" i="7"/>
  <c r="H88" i="7"/>
  <c r="BB71" i="7"/>
  <c r="BB88" i="7" s="1"/>
  <c r="I205" i="17"/>
  <c r="AU71" i="7"/>
  <c r="AP56" i="7"/>
  <c r="AC77" i="7"/>
  <c r="AF78" i="7"/>
  <c r="AE84" i="7"/>
  <c r="AL92" i="7"/>
  <c r="L49" i="17"/>
  <c r="L50" i="17" s="1"/>
  <c r="K85" i="7"/>
  <c r="K86" i="7" s="1"/>
  <c r="AC58" i="7"/>
  <c r="AF59" i="7"/>
  <c r="AE60" i="7"/>
  <c r="AR58" i="7"/>
  <c r="AH59" i="7"/>
  <c r="AO59" i="7" s="1"/>
  <c r="AM59" i="7" s="1"/>
  <c r="AO58" i="7"/>
  <c r="AC61" i="7"/>
  <c r="AF62" i="7"/>
  <c r="AE63" i="7"/>
  <c r="AR61" i="7"/>
  <c r="AO61" i="7"/>
  <c r="AH62" i="7"/>
  <c r="AO62" i="7" s="1"/>
  <c r="AM62" i="7" s="1"/>
  <c r="H150" i="7"/>
  <c r="R121" i="7"/>
  <c r="R136" i="7" s="1"/>
  <c r="AM48" i="7"/>
  <c r="AR80" i="7"/>
  <c r="AY80" i="7" s="1"/>
  <c r="AW80" i="7" s="1"/>
  <c r="BC80" i="7" s="1"/>
  <c r="BE80" i="7" s="1"/>
  <c r="AY79" i="7"/>
  <c r="S60" i="7"/>
  <c r="G39" i="14"/>
  <c r="G40" i="14" s="1"/>
  <c r="AC57" i="7"/>
  <c r="I51" i="7"/>
  <c r="H145" i="7"/>
  <c r="S66" i="7"/>
  <c r="R144" i="7"/>
  <c r="S48" i="7"/>
  <c r="BC47" i="7"/>
  <c r="BE47" i="7" s="1"/>
  <c r="I86" i="7"/>
  <c r="J166" i="19"/>
  <c r="S110" i="7"/>
  <c r="AZ47" i="7"/>
  <c r="AW46" i="7"/>
  <c r="AY48" i="7"/>
  <c r="K98" i="23"/>
  <c r="E98" i="16"/>
  <c r="K60" i="18"/>
  <c r="D107" i="16"/>
  <c r="AW49" i="7"/>
  <c r="AZ50" i="7"/>
  <c r="AZ82" i="7"/>
  <c r="AW81" i="7"/>
  <c r="BC81" i="7" s="1"/>
  <c r="BE81" i="7" s="1"/>
  <c r="AP80" i="7"/>
  <c r="AM79" i="7"/>
  <c r="G24" i="14"/>
  <c r="G56" i="14"/>
  <c r="AR68" i="7"/>
  <c r="AY68" i="7" s="1"/>
  <c r="AW68" i="7" s="1"/>
  <c r="AY67" i="7"/>
  <c r="S63" i="7"/>
  <c r="H46" i="17"/>
  <c r="J204" i="17"/>
  <c r="J41" i="17"/>
  <c r="D12" i="23" s="1"/>
  <c r="I204" i="17"/>
  <c r="D11" i="23"/>
  <c r="M40" i="17"/>
  <c r="L41" i="17"/>
  <c r="F12" i="23" s="1"/>
  <c r="L41" i="19"/>
  <c r="D40" i="20"/>
  <c r="J44" i="19"/>
  <c r="L45" i="19"/>
  <c r="K14" i="23" s="1"/>
  <c r="M44" i="19"/>
  <c r="K13" i="23" s="1"/>
  <c r="D44" i="20"/>
  <c r="L43" i="20"/>
  <c r="L79" i="19"/>
  <c r="D80" i="19"/>
  <c r="D73" i="20"/>
  <c r="L49" i="19"/>
  <c r="D50" i="19"/>
  <c r="L55" i="19"/>
  <c r="D56" i="19"/>
  <c r="L61" i="19"/>
  <c r="D62" i="19"/>
  <c r="L67" i="19"/>
  <c r="D68" i="19"/>
  <c r="L82" i="19"/>
  <c r="D83" i="19"/>
  <c r="L76" i="19"/>
  <c r="D77" i="19"/>
  <c r="J136" i="20"/>
  <c r="P74" i="23"/>
  <c r="J131" i="19"/>
  <c r="D70" i="20"/>
  <c r="L46" i="19"/>
  <c r="D47" i="19"/>
  <c r="L52" i="19"/>
  <c r="D53" i="19"/>
  <c r="L58" i="19"/>
  <c r="D59" i="19"/>
  <c r="L64" i="19"/>
  <c r="D65" i="19"/>
  <c r="L121" i="19"/>
  <c r="D122" i="19"/>
  <c r="J73" i="19"/>
  <c r="J135" i="20"/>
  <c r="J133" i="20"/>
  <c r="J70" i="19"/>
  <c r="AY51" i="7" l="1"/>
  <c r="I177" i="22"/>
  <c r="I176" i="17"/>
  <c r="I191" i="17" s="1"/>
  <c r="C109" i="23" s="1"/>
  <c r="AM64" i="7"/>
  <c r="AP65" i="7"/>
  <c r="AO66" i="7"/>
  <c r="AO71" i="7" s="1"/>
  <c r="AR65" i="7"/>
  <c r="AY65" i="7" s="1"/>
  <c r="AW65" i="7" s="1"/>
  <c r="BC65" i="7" s="1"/>
  <c r="BE65" i="7" s="1"/>
  <c r="AY64" i="7"/>
  <c r="S113" i="7"/>
  <c r="BC68" i="7"/>
  <c r="BE68" i="7" s="1"/>
  <c r="AP68" i="7"/>
  <c r="M107" i="20"/>
  <c r="P55" i="23" s="1"/>
  <c r="C102" i="16"/>
  <c r="B121" i="16" s="1"/>
  <c r="AO42" i="7"/>
  <c r="S51" i="7"/>
  <c r="R145" i="7"/>
  <c r="AR41" i="7"/>
  <c r="AY41" i="7" s="1"/>
  <c r="AW41" i="7" s="1"/>
  <c r="BC41" i="7" s="1"/>
  <c r="BE41" i="7" s="1"/>
  <c r="AY40" i="7"/>
  <c r="L174" i="19"/>
  <c r="K102" i="23" s="1"/>
  <c r="G57" i="14"/>
  <c r="AM110" i="7" s="1"/>
  <c r="S71" i="7"/>
  <c r="S88" i="7" s="1"/>
  <c r="BC56" i="7"/>
  <c r="BE56" i="7" s="1"/>
  <c r="AM42" i="7"/>
  <c r="R85" i="23"/>
  <c r="I177" i="21"/>
  <c r="BC50" i="7"/>
  <c r="BE50" i="7" s="1"/>
  <c r="BC57" i="7"/>
  <c r="BE57" i="7" s="1"/>
  <c r="AP41" i="7"/>
  <c r="F11" i="23"/>
  <c r="BG196" i="17"/>
  <c r="C91" i="16"/>
  <c r="J53" i="18" s="1"/>
  <c r="D91" i="23"/>
  <c r="J173" i="17"/>
  <c r="D96" i="23"/>
  <c r="C96" i="16"/>
  <c r="J58" i="18" s="1"/>
  <c r="B85" i="16"/>
  <c r="B111" i="16" s="1"/>
  <c r="L99" i="19"/>
  <c r="K50" i="23" s="1"/>
  <c r="M101" i="19"/>
  <c r="K51" i="23" s="1"/>
  <c r="L105" i="19"/>
  <c r="K54" i="23" s="1"/>
  <c r="J90" i="19"/>
  <c r="I44" i="23" s="1"/>
  <c r="I43" i="23"/>
  <c r="I55" i="23"/>
  <c r="J108" i="19"/>
  <c r="I56" i="23" s="1"/>
  <c r="J111" i="19"/>
  <c r="I58" i="23" s="1"/>
  <c r="I57" i="23"/>
  <c r="J114" i="19"/>
  <c r="I60" i="23" s="1"/>
  <c r="I59" i="23"/>
  <c r="K70" i="23"/>
  <c r="K60" i="23"/>
  <c r="J120" i="19"/>
  <c r="I64" i="23" s="1"/>
  <c r="I63" i="23"/>
  <c r="J96" i="19"/>
  <c r="I48" i="23" s="1"/>
  <c r="I47" i="23"/>
  <c r="K68" i="23"/>
  <c r="K58" i="23"/>
  <c r="K57" i="23"/>
  <c r="K67" i="23"/>
  <c r="K69" i="23"/>
  <c r="K59" i="23"/>
  <c r="J117" i="19"/>
  <c r="I62" i="23" s="1"/>
  <c r="I61" i="23"/>
  <c r="J87" i="19"/>
  <c r="I42" i="23" s="1"/>
  <c r="I41" i="23"/>
  <c r="J93" i="19"/>
  <c r="I46" i="23" s="1"/>
  <c r="I45" i="23"/>
  <c r="J92" i="17"/>
  <c r="D46" i="23" s="1"/>
  <c r="D45" i="23"/>
  <c r="J89" i="17"/>
  <c r="D44" i="23" s="1"/>
  <c r="D43" i="23"/>
  <c r="J95" i="17"/>
  <c r="D48" i="23" s="1"/>
  <c r="D47" i="23"/>
  <c r="J113" i="17"/>
  <c r="D60" i="23" s="1"/>
  <c r="D59" i="23"/>
  <c r="J86" i="17"/>
  <c r="D42" i="23" s="1"/>
  <c r="D41" i="23"/>
  <c r="J116" i="17"/>
  <c r="D62" i="23" s="1"/>
  <c r="D61" i="23"/>
  <c r="J96" i="22"/>
  <c r="X50" i="23"/>
  <c r="J111" i="22"/>
  <c r="X66" i="23" s="1"/>
  <c r="X65" i="23"/>
  <c r="J108" i="22"/>
  <c r="X62" i="23"/>
  <c r="J99" i="22"/>
  <c r="X53" i="23"/>
  <c r="J93" i="22"/>
  <c r="X47" i="23"/>
  <c r="J105" i="22"/>
  <c r="X59" i="23"/>
  <c r="J102" i="22"/>
  <c r="X56" i="23"/>
  <c r="J90" i="22"/>
  <c r="X44" i="23"/>
  <c r="L96" i="20"/>
  <c r="P48" i="23" s="1"/>
  <c r="M92" i="20"/>
  <c r="P45" i="23" s="1"/>
  <c r="M86" i="20"/>
  <c r="P41" i="23" s="1"/>
  <c r="D54" i="23"/>
  <c r="J119" i="20"/>
  <c r="N63" i="23" s="1"/>
  <c r="D89" i="21"/>
  <c r="L89" i="21" s="1"/>
  <c r="J89" i="21" s="1"/>
  <c r="L88" i="21"/>
  <c r="D86" i="21"/>
  <c r="L86" i="21" s="1"/>
  <c r="J86" i="21" s="1"/>
  <c r="L85" i="21"/>
  <c r="D92" i="21"/>
  <c r="L92" i="21" s="1"/>
  <c r="J92" i="21" s="1"/>
  <c r="L91" i="21"/>
  <c r="J113" i="20"/>
  <c r="N59" i="23" s="1"/>
  <c r="J99" i="19"/>
  <c r="I50" i="23" s="1"/>
  <c r="I49" i="23"/>
  <c r="J105" i="19"/>
  <c r="I54" i="23" s="1"/>
  <c r="I53" i="23"/>
  <c r="J108" i="20"/>
  <c r="N55" i="23"/>
  <c r="J96" i="20"/>
  <c r="N48" i="23" s="1"/>
  <c r="N47" i="23"/>
  <c r="L120" i="20"/>
  <c r="M110" i="20"/>
  <c r="P57" i="23" s="1"/>
  <c r="L114" i="20"/>
  <c r="J117" i="20"/>
  <c r="N61" i="23"/>
  <c r="L117" i="20"/>
  <c r="D50" i="23"/>
  <c r="D52" i="23"/>
  <c r="D119" i="21"/>
  <c r="L119" i="21" s="1"/>
  <c r="J119" i="21" s="1"/>
  <c r="L118" i="21"/>
  <c r="J89" i="20"/>
  <c r="N43" i="23" s="1"/>
  <c r="D110" i="21"/>
  <c r="L110" i="21" s="1"/>
  <c r="J110" i="21" s="1"/>
  <c r="L109" i="21"/>
  <c r="D113" i="21"/>
  <c r="L113" i="21" s="1"/>
  <c r="J113" i="21" s="1"/>
  <c r="L112" i="21"/>
  <c r="D116" i="21"/>
  <c r="L116" i="21" s="1"/>
  <c r="J116" i="21" s="1"/>
  <c r="L115" i="21"/>
  <c r="M98" i="19"/>
  <c r="K49" i="23" s="1"/>
  <c r="J102" i="19"/>
  <c r="I52" i="23" s="1"/>
  <c r="I51" i="23"/>
  <c r="L102" i="19"/>
  <c r="M104" i="19"/>
  <c r="K53" i="23" s="1"/>
  <c r="L108" i="20"/>
  <c r="M95" i="20"/>
  <c r="P47" i="23" s="1"/>
  <c r="M119" i="20"/>
  <c r="P63" i="23" s="1"/>
  <c r="L90" i="20"/>
  <c r="J87" i="20"/>
  <c r="N41" i="23"/>
  <c r="L87" i="20"/>
  <c r="J93" i="20"/>
  <c r="N45" i="23"/>
  <c r="L93" i="20"/>
  <c r="J111" i="20"/>
  <c r="N57" i="23"/>
  <c r="L111" i="20"/>
  <c r="M113" i="20"/>
  <c r="P59" i="23" s="1"/>
  <c r="M116" i="20"/>
  <c r="P61" i="23" s="1"/>
  <c r="D98" i="20"/>
  <c r="L97" i="20"/>
  <c r="D101" i="20"/>
  <c r="L100" i="20"/>
  <c r="D104" i="20"/>
  <c r="L103" i="20"/>
  <c r="D107" i="21"/>
  <c r="L107" i="21" s="1"/>
  <c r="J107" i="21" s="1"/>
  <c r="L106" i="21"/>
  <c r="D95" i="21"/>
  <c r="L95" i="21" s="1"/>
  <c r="J95" i="21" s="1"/>
  <c r="L94" i="21"/>
  <c r="L174" i="20"/>
  <c r="P102" i="23" s="1"/>
  <c r="H85" i="23"/>
  <c r="I177" i="19"/>
  <c r="M85" i="23"/>
  <c r="I177" i="20"/>
  <c r="J49" i="17"/>
  <c r="D17" i="23" s="1"/>
  <c r="AE72" i="7"/>
  <c r="AE73" i="7" s="1"/>
  <c r="H143" i="7"/>
  <c r="I45" i="7"/>
  <c r="I142" i="7"/>
  <c r="I42" i="7"/>
  <c r="H142" i="7"/>
  <c r="I71" i="7"/>
  <c r="I72" i="7" s="1"/>
  <c r="AW52" i="7"/>
  <c r="BC52" i="7" s="1"/>
  <c r="BE52" i="7" s="1"/>
  <c r="AY54" i="7"/>
  <c r="AZ53" i="7"/>
  <c r="AC84" i="7"/>
  <c r="AC85" i="7"/>
  <c r="AE85" i="7" s="1"/>
  <c r="AE86" i="7" s="1"/>
  <c r="AM43" i="7"/>
  <c r="AM45" i="7" s="1"/>
  <c r="AP44" i="7"/>
  <c r="AO45" i="7"/>
  <c r="AC45" i="7"/>
  <c r="C89" i="16"/>
  <c r="J51" i="18" s="1"/>
  <c r="D89" i="23"/>
  <c r="K72" i="7"/>
  <c r="K73" i="7" s="1"/>
  <c r="AR44" i="7"/>
  <c r="AY44" i="7" s="1"/>
  <c r="AW44" i="7" s="1"/>
  <c r="BC44" i="7" s="1"/>
  <c r="BE44" i="7" s="1"/>
  <c r="AY43" i="7"/>
  <c r="AM77" i="7"/>
  <c r="AP78" i="7"/>
  <c r="H89" i="7"/>
  <c r="H92" i="7" s="1"/>
  <c r="H121" i="7" s="1"/>
  <c r="H136" i="7" s="1"/>
  <c r="BB72" i="7"/>
  <c r="BB89" i="7" s="1"/>
  <c r="BB92" i="7" s="1"/>
  <c r="BB121" i="7" s="1"/>
  <c r="AR78" i="7"/>
  <c r="AY78" i="7" s="1"/>
  <c r="AW78" i="7" s="1"/>
  <c r="AY77" i="7"/>
  <c r="M49" i="17"/>
  <c r="F17" i="23" s="1"/>
  <c r="AO84" i="7"/>
  <c r="AL123" i="7"/>
  <c r="AL126" i="7" s="1"/>
  <c r="AL121" i="7"/>
  <c r="AL136" i="7" s="1"/>
  <c r="H73" i="7"/>
  <c r="BB73" i="7" s="1"/>
  <c r="AM69" i="7"/>
  <c r="AM54" i="7"/>
  <c r="BC78" i="7"/>
  <c r="BE78" i="7" s="1"/>
  <c r="J205" i="19"/>
  <c r="G50" i="19"/>
  <c r="H49" i="17"/>
  <c r="G58" i="14"/>
  <c r="G26" i="14"/>
  <c r="AM85" i="7"/>
  <c r="AM84" i="7"/>
  <c r="AW51" i="7"/>
  <c r="BC49" i="7"/>
  <c r="BE49" i="7" s="1"/>
  <c r="K62" i="18"/>
  <c r="D110" i="16"/>
  <c r="D124" i="16" s="1"/>
  <c r="K69" i="18" s="1"/>
  <c r="K64" i="18"/>
  <c r="L60" i="18"/>
  <c r="E107" i="16"/>
  <c r="L62" i="18" s="1"/>
  <c r="AW48" i="7"/>
  <c r="BC48" i="7" s="1"/>
  <c r="BE48" i="7" s="1"/>
  <c r="BC46" i="7"/>
  <c r="BE46" i="7" s="1"/>
  <c r="C99" i="16"/>
  <c r="E99" i="16"/>
  <c r="S72" i="7"/>
  <c r="S89" i="7" s="1"/>
  <c r="U89" i="7" s="1"/>
  <c r="AW79" i="7"/>
  <c r="AZ80" i="7"/>
  <c r="AM61" i="7"/>
  <c r="AM63" i="7" s="1"/>
  <c r="AP62" i="7"/>
  <c r="AO63" i="7"/>
  <c r="AC63" i="7"/>
  <c r="AM58" i="7"/>
  <c r="AP59" i="7"/>
  <c r="AO60" i="7"/>
  <c r="AR59" i="7"/>
  <c r="AY59" i="7" s="1"/>
  <c r="AW59" i="7" s="1"/>
  <c r="BC59" i="7" s="1"/>
  <c r="BE59" i="7" s="1"/>
  <c r="AY58" i="7"/>
  <c r="AW67" i="7"/>
  <c r="BC67" i="7" s="1"/>
  <c r="BE67" i="7" s="1"/>
  <c r="AY69" i="7"/>
  <c r="AZ68" i="7"/>
  <c r="J166" i="20"/>
  <c r="AC110" i="7"/>
  <c r="R148" i="7"/>
  <c r="H149" i="7"/>
  <c r="H146" i="7"/>
  <c r="G42" i="14"/>
  <c r="AY61" i="7"/>
  <c r="AR62" i="7"/>
  <c r="AY62" i="7" s="1"/>
  <c r="AW62" i="7" s="1"/>
  <c r="BC62" i="7" s="1"/>
  <c r="BE62" i="7" s="1"/>
  <c r="AC60" i="7"/>
  <c r="AC71" i="7"/>
  <c r="L46" i="17"/>
  <c r="H55" i="17"/>
  <c r="L55" i="17"/>
  <c r="M41" i="19"/>
  <c r="J41" i="19"/>
  <c r="L42" i="19"/>
  <c r="K12" i="23" s="1"/>
  <c r="D41" i="20"/>
  <c r="L40" i="20"/>
  <c r="J43" i="20"/>
  <c r="D43" i="21"/>
  <c r="L44" i="20"/>
  <c r="J44" i="20" s="1"/>
  <c r="I205" i="19"/>
  <c r="I13" i="23"/>
  <c r="J45" i="19"/>
  <c r="I14" i="23" s="1"/>
  <c r="P75" i="23"/>
  <c r="D121" i="20"/>
  <c r="D64" i="20"/>
  <c r="D58" i="20"/>
  <c r="D52" i="20"/>
  <c r="D46" i="20"/>
  <c r="L70" i="20"/>
  <c r="D71" i="20"/>
  <c r="J134" i="20"/>
  <c r="J76" i="19"/>
  <c r="J82" i="19"/>
  <c r="J67" i="19"/>
  <c r="J61" i="19"/>
  <c r="J55" i="19"/>
  <c r="J49" i="19"/>
  <c r="J79" i="19"/>
  <c r="N74" i="23"/>
  <c r="N75" i="23"/>
  <c r="F18" i="23"/>
  <c r="J121" i="19"/>
  <c r="J64" i="19"/>
  <c r="J58" i="19"/>
  <c r="J52" i="19"/>
  <c r="J46" i="19"/>
  <c r="D76" i="20"/>
  <c r="D82" i="20"/>
  <c r="D67" i="20"/>
  <c r="D61" i="20"/>
  <c r="D55" i="20"/>
  <c r="L50" i="19"/>
  <c r="L51" i="19" s="1"/>
  <c r="D49" i="20"/>
  <c r="L73" i="20"/>
  <c r="D74" i="20"/>
  <c r="D79" i="20"/>
  <c r="I88" i="7" l="1"/>
  <c r="C107" i="16"/>
  <c r="J62" i="18" s="1"/>
  <c r="J166" i="21"/>
  <c r="W105" i="23"/>
  <c r="I192" i="22"/>
  <c r="W109" i="23" s="1"/>
  <c r="J120" i="20"/>
  <c r="C105" i="23"/>
  <c r="J114" i="20"/>
  <c r="N60" i="23" s="1"/>
  <c r="AY84" i="7"/>
  <c r="AY66" i="7"/>
  <c r="AZ65" i="7"/>
  <c r="AW64" i="7"/>
  <c r="AW66" i="7" s="1"/>
  <c r="AM66" i="7"/>
  <c r="R146" i="7"/>
  <c r="R149" i="7"/>
  <c r="BC51" i="7"/>
  <c r="BE51" i="7" s="1"/>
  <c r="I192" i="21"/>
  <c r="R109" i="23" s="1"/>
  <c r="R105" i="23"/>
  <c r="AY42" i="7"/>
  <c r="AZ41" i="7"/>
  <c r="AW40" i="7"/>
  <c r="J207" i="17"/>
  <c r="BB123" i="7"/>
  <c r="BB131" i="7" s="1"/>
  <c r="AC86" i="7"/>
  <c r="B114" i="16"/>
  <c r="J90" i="20"/>
  <c r="N44" i="23" s="1"/>
  <c r="K11" i="23"/>
  <c r="BY197" i="19"/>
  <c r="E43" i="16"/>
  <c r="L173" i="17"/>
  <c r="F102" i="23" s="1"/>
  <c r="D102" i="23"/>
  <c r="B110" i="16"/>
  <c r="I64" i="18" s="1"/>
  <c r="I47" i="18"/>
  <c r="E61" i="16"/>
  <c r="X46" i="23"/>
  <c r="X45" i="23"/>
  <c r="X58" i="23"/>
  <c r="X57" i="23"/>
  <c r="X61" i="23"/>
  <c r="X60" i="23"/>
  <c r="X49" i="23"/>
  <c r="X48" i="23"/>
  <c r="X55" i="23"/>
  <c r="X54" i="23"/>
  <c r="X64" i="23"/>
  <c r="X63" i="23"/>
  <c r="X52" i="23"/>
  <c r="X51" i="23"/>
  <c r="J94" i="21"/>
  <c r="L96" i="21"/>
  <c r="U48" i="23" s="1"/>
  <c r="M95" i="21"/>
  <c r="U47" i="23" s="1"/>
  <c r="E48" i="16"/>
  <c r="J106" i="21"/>
  <c r="L108" i="21"/>
  <c r="U56" i="23" s="1"/>
  <c r="M107" i="21"/>
  <c r="U55" i="23" s="1"/>
  <c r="J103" i="20"/>
  <c r="J100" i="20"/>
  <c r="J97" i="20"/>
  <c r="N58" i="23"/>
  <c r="N46" i="23"/>
  <c r="N42" i="23"/>
  <c r="E55" i="16"/>
  <c r="K52" i="23"/>
  <c r="L117" i="21"/>
  <c r="U62" i="23" s="1"/>
  <c r="M116" i="21"/>
  <c r="U61" i="23" s="1"/>
  <c r="J115" i="21"/>
  <c r="L114" i="21"/>
  <c r="U60" i="23" s="1"/>
  <c r="M113" i="21"/>
  <c r="U59" i="23" s="1"/>
  <c r="J112" i="21"/>
  <c r="M110" i="21"/>
  <c r="U57" i="23" s="1"/>
  <c r="J109" i="21"/>
  <c r="L111" i="21"/>
  <c r="U58" i="23" s="1"/>
  <c r="L120" i="21"/>
  <c r="U64" i="23" s="1"/>
  <c r="M119" i="21"/>
  <c r="U63" i="23" s="1"/>
  <c r="J118" i="21"/>
  <c r="N62" i="23"/>
  <c r="E57" i="16"/>
  <c r="N64" i="23"/>
  <c r="N56" i="23"/>
  <c r="L104" i="20"/>
  <c r="M104" i="20" s="1"/>
  <c r="P53" i="23" s="1"/>
  <c r="D103" i="21"/>
  <c r="L101" i="20"/>
  <c r="J101" i="20" s="1"/>
  <c r="D100" i="21"/>
  <c r="L100" i="21" s="1"/>
  <c r="L98" i="20"/>
  <c r="D97" i="21"/>
  <c r="P58" i="23"/>
  <c r="P46" i="23"/>
  <c r="P42" i="23"/>
  <c r="P44" i="23"/>
  <c r="P56" i="23"/>
  <c r="P62" i="23"/>
  <c r="P60" i="23"/>
  <c r="P64" i="23"/>
  <c r="E59" i="16"/>
  <c r="L93" i="21"/>
  <c r="U46" i="23" s="1"/>
  <c r="M92" i="21"/>
  <c r="U45" i="23" s="1"/>
  <c r="J91" i="21"/>
  <c r="E45" i="16"/>
  <c r="L87" i="21"/>
  <c r="U42" i="23" s="1"/>
  <c r="M86" i="21"/>
  <c r="U41" i="23" s="1"/>
  <c r="J85" i="21"/>
  <c r="L90" i="21"/>
  <c r="U44" i="23" s="1"/>
  <c r="M89" i="21"/>
  <c r="U43" i="23" s="1"/>
  <c r="J88" i="21"/>
  <c r="E63" i="16"/>
  <c r="J40" i="20"/>
  <c r="I192" i="20"/>
  <c r="M109" i="23" s="1"/>
  <c r="M105" i="23"/>
  <c r="H105" i="23"/>
  <c r="I192" i="19"/>
  <c r="H109" i="23" s="1"/>
  <c r="I207" i="17"/>
  <c r="J50" i="17"/>
  <c r="D18" i="23" s="1"/>
  <c r="G52" i="14"/>
  <c r="BC110" i="7" s="1"/>
  <c r="BE110" i="7" s="1"/>
  <c r="AY45" i="7"/>
  <c r="AZ44" i="7"/>
  <c r="AW43" i="7"/>
  <c r="AW69" i="7"/>
  <c r="BC69" i="7" s="1"/>
  <c r="BE69" i="7" s="1"/>
  <c r="AW54" i="7"/>
  <c r="BC54" i="7" s="1"/>
  <c r="BE54" i="7" s="1"/>
  <c r="AW77" i="7"/>
  <c r="BC77" i="7" s="1"/>
  <c r="BE77" i="7" s="1"/>
  <c r="AZ78" i="7"/>
  <c r="H147" i="7"/>
  <c r="G50" i="20"/>
  <c r="J204" i="19"/>
  <c r="AC72" i="7"/>
  <c r="AC89" i="7" s="1"/>
  <c r="AE89" i="7" s="1"/>
  <c r="AC88" i="7"/>
  <c r="AZ62" i="7"/>
  <c r="AW61" i="7"/>
  <c r="AY63" i="7"/>
  <c r="K88" i="7"/>
  <c r="I89" i="7"/>
  <c r="K89" i="7" s="1"/>
  <c r="AM60" i="7"/>
  <c r="AM71" i="7"/>
  <c r="S92" i="7"/>
  <c r="U92" i="7" s="1"/>
  <c r="U88" i="7"/>
  <c r="BC79" i="7"/>
  <c r="BE79" i="7" s="1"/>
  <c r="I73" i="7"/>
  <c r="AY60" i="7"/>
  <c r="AW58" i="7"/>
  <c r="AZ59" i="7"/>
  <c r="AY71" i="7"/>
  <c r="AO72" i="7"/>
  <c r="AO73" i="7" s="1"/>
  <c r="S73" i="7"/>
  <c r="K195" i="22"/>
  <c r="K194" i="17"/>
  <c r="K195" i="19"/>
  <c r="K195" i="21"/>
  <c r="K195" i="20"/>
  <c r="AM86" i="7"/>
  <c r="AO85" i="7"/>
  <c r="AO86" i="7" s="1"/>
  <c r="J166" i="22"/>
  <c r="AW110" i="7"/>
  <c r="L47" i="17"/>
  <c r="F16" i="23" s="1"/>
  <c r="M46" i="17"/>
  <c r="F15" i="23" s="1"/>
  <c r="J46" i="17"/>
  <c r="L56" i="17"/>
  <c r="F22" i="23" s="1"/>
  <c r="J55" i="17"/>
  <c r="M55" i="17"/>
  <c r="F21" i="23" s="1"/>
  <c r="D40" i="21"/>
  <c r="L41" i="20"/>
  <c r="L42" i="20" s="1"/>
  <c r="I11" i="23"/>
  <c r="I204" i="19"/>
  <c r="J42" i="19"/>
  <c r="I12" i="23" s="1"/>
  <c r="L45" i="20"/>
  <c r="P14" i="23" s="1"/>
  <c r="D44" i="21"/>
  <c r="L43" i="21"/>
  <c r="J43" i="21" s="1"/>
  <c r="J45" i="20"/>
  <c r="N14" i="23" s="1"/>
  <c r="I205" i="20"/>
  <c r="N13" i="23"/>
  <c r="J205" i="20"/>
  <c r="M44" i="20"/>
  <c r="P13" i="23" s="1"/>
  <c r="K18" i="23"/>
  <c r="J73" i="20"/>
  <c r="J134" i="21"/>
  <c r="J219" i="19"/>
  <c r="J70" i="20"/>
  <c r="J131" i="20"/>
  <c r="J50" i="19"/>
  <c r="J135" i="21"/>
  <c r="L79" i="20"/>
  <c r="D80" i="20"/>
  <c r="D73" i="21"/>
  <c r="L49" i="20"/>
  <c r="D50" i="20"/>
  <c r="L55" i="20"/>
  <c r="D56" i="20"/>
  <c r="L61" i="20"/>
  <c r="D62" i="20"/>
  <c r="L67" i="20"/>
  <c r="D68" i="20"/>
  <c r="L82" i="20"/>
  <c r="D83" i="20"/>
  <c r="L76" i="20"/>
  <c r="D77" i="20"/>
  <c r="J136" i="21"/>
  <c r="J133" i="21"/>
  <c r="D70" i="21"/>
  <c r="L46" i="20"/>
  <c r="D47" i="20"/>
  <c r="L52" i="20"/>
  <c r="D53" i="20"/>
  <c r="L58" i="20"/>
  <c r="D59" i="20"/>
  <c r="L64" i="20"/>
  <c r="D65" i="20"/>
  <c r="L121" i="20"/>
  <c r="D122" i="20"/>
  <c r="M50" i="19"/>
  <c r="K17" i="23" s="1"/>
  <c r="AW85" i="7" l="1"/>
  <c r="AY85" i="7" s="1"/>
  <c r="AY86" i="7" s="1"/>
  <c r="BB126" i="7"/>
  <c r="C101" i="16"/>
  <c r="E58" i="16"/>
  <c r="E64" i="16"/>
  <c r="BC64" i="7"/>
  <c r="BE64" i="7" s="1"/>
  <c r="AW84" i="7"/>
  <c r="AW86" i="7" s="1"/>
  <c r="BC66" i="7"/>
  <c r="BE66" i="7" s="1"/>
  <c r="E56" i="16"/>
  <c r="AC73" i="7"/>
  <c r="AW42" i="7"/>
  <c r="BC42" i="7" s="1"/>
  <c r="BE42" i="7" s="1"/>
  <c r="BC40" i="7"/>
  <c r="BE40" i="7" s="1"/>
  <c r="E60" i="16"/>
  <c r="E62" i="16"/>
  <c r="J90" i="21"/>
  <c r="S43" i="23"/>
  <c r="C43" i="16"/>
  <c r="J87" i="21"/>
  <c r="S41" i="23"/>
  <c r="J93" i="21"/>
  <c r="S45" i="23"/>
  <c r="C45" i="16"/>
  <c r="E47" i="16"/>
  <c r="D98" i="21"/>
  <c r="L98" i="21" s="1"/>
  <c r="J98" i="21" s="1"/>
  <c r="L97" i="21"/>
  <c r="M101" i="21"/>
  <c r="U51" i="23" s="1"/>
  <c r="L102" i="21"/>
  <c r="U52" i="23" s="1"/>
  <c r="J100" i="21"/>
  <c r="C51" i="16" s="1"/>
  <c r="D104" i="21"/>
  <c r="L104" i="21" s="1"/>
  <c r="J104" i="21" s="1"/>
  <c r="L103" i="21"/>
  <c r="J117" i="21"/>
  <c r="S61" i="23"/>
  <c r="C61" i="16"/>
  <c r="E51" i="16"/>
  <c r="L102" i="20"/>
  <c r="L105" i="20"/>
  <c r="E44" i="16"/>
  <c r="E46" i="16"/>
  <c r="J98" i="20"/>
  <c r="N49" i="23" s="1"/>
  <c r="J104" i="20"/>
  <c r="N53" i="23" s="1"/>
  <c r="J120" i="21"/>
  <c r="S63" i="23"/>
  <c r="C63" i="16"/>
  <c r="J111" i="21"/>
  <c r="S57" i="23"/>
  <c r="C57" i="16"/>
  <c r="J114" i="21"/>
  <c r="S59" i="23"/>
  <c r="C59" i="16"/>
  <c r="L99" i="20"/>
  <c r="M98" i="20"/>
  <c r="P49" i="23" s="1"/>
  <c r="M101" i="20"/>
  <c r="P51" i="23" s="1"/>
  <c r="J102" i="20"/>
  <c r="N51" i="23"/>
  <c r="J108" i="21"/>
  <c r="S55" i="23"/>
  <c r="C55" i="16"/>
  <c r="J96" i="21"/>
  <c r="S48" i="23" s="1"/>
  <c r="S47" i="23"/>
  <c r="C48" i="16"/>
  <c r="S74" i="23"/>
  <c r="AW45" i="7"/>
  <c r="BC45" i="7" s="1"/>
  <c r="BE45" i="7" s="1"/>
  <c r="BC43" i="7"/>
  <c r="BE43" i="7" s="1"/>
  <c r="BC85" i="7"/>
  <c r="BE85" i="7" s="1"/>
  <c r="BE84" i="7"/>
  <c r="I92" i="7"/>
  <c r="BC84" i="7"/>
  <c r="BC86" i="7" s="1"/>
  <c r="BE86" i="7" s="1"/>
  <c r="I207" i="19"/>
  <c r="G47" i="19"/>
  <c r="L47" i="19"/>
  <c r="J207" i="19"/>
  <c r="AY72" i="7"/>
  <c r="AY73" i="7" s="1"/>
  <c r="AW60" i="7"/>
  <c r="BC60" i="7" s="1"/>
  <c r="BE60" i="7" s="1"/>
  <c r="AW71" i="7"/>
  <c r="BC71" i="7" s="1"/>
  <c r="AM72" i="7"/>
  <c r="AM73" i="7" s="1"/>
  <c r="AM88" i="7"/>
  <c r="AC92" i="7"/>
  <c r="AE88" i="7"/>
  <c r="BC58" i="7"/>
  <c r="BE58" i="7" s="1"/>
  <c r="K92" i="7"/>
  <c r="AW63" i="7"/>
  <c r="BC63" i="7" s="1"/>
  <c r="BE63" i="7" s="1"/>
  <c r="BC61" i="7"/>
  <c r="BE61" i="7" s="1"/>
  <c r="D15" i="23"/>
  <c r="J47" i="17"/>
  <c r="D16" i="23" s="1"/>
  <c r="J206" i="17"/>
  <c r="I206" i="17"/>
  <c r="J209" i="17"/>
  <c r="J56" i="17"/>
  <c r="D22" i="23" s="1"/>
  <c r="D21" i="23"/>
  <c r="I209" i="17"/>
  <c r="J41" i="20"/>
  <c r="M41" i="20"/>
  <c r="P11" i="23" s="1"/>
  <c r="P12" i="23"/>
  <c r="L40" i="21"/>
  <c r="D41" i="21"/>
  <c r="D43" i="22"/>
  <c r="L44" i="21"/>
  <c r="U74" i="23"/>
  <c r="J121" i="20"/>
  <c r="J64" i="20"/>
  <c r="J58" i="20"/>
  <c r="J52" i="20"/>
  <c r="J46" i="20"/>
  <c r="J76" i="20"/>
  <c r="J82" i="20"/>
  <c r="J67" i="20"/>
  <c r="J61" i="20"/>
  <c r="J55" i="20"/>
  <c r="J49" i="20"/>
  <c r="J79" i="20"/>
  <c r="S75" i="23"/>
  <c r="E74" i="16"/>
  <c r="J51" i="19"/>
  <c r="I17" i="23"/>
  <c r="D121" i="21"/>
  <c r="D64" i="21"/>
  <c r="D58" i="21"/>
  <c r="D52" i="21"/>
  <c r="D46" i="21"/>
  <c r="L70" i="21"/>
  <c r="D71" i="21"/>
  <c r="E75" i="16"/>
  <c r="D76" i="21"/>
  <c r="D82" i="21"/>
  <c r="D67" i="21"/>
  <c r="D61" i="21"/>
  <c r="D55" i="21"/>
  <c r="L50" i="20"/>
  <c r="J50" i="20" s="1"/>
  <c r="D49" i="21"/>
  <c r="L73" i="21"/>
  <c r="D74" i="21"/>
  <c r="D79" i="21"/>
  <c r="U75" i="23"/>
  <c r="J105" i="20" l="1"/>
  <c r="N54" i="23" s="1"/>
  <c r="E53" i="16"/>
  <c r="E49" i="16"/>
  <c r="BL197" i="20"/>
  <c r="P50" i="23"/>
  <c r="S58" i="23"/>
  <c r="C58" i="16"/>
  <c r="P52" i="23"/>
  <c r="E52" i="16"/>
  <c r="J99" i="20"/>
  <c r="M104" i="21"/>
  <c r="U53" i="23" s="1"/>
  <c r="J103" i="21"/>
  <c r="L105" i="21"/>
  <c r="U54" i="23" s="1"/>
  <c r="J102" i="21"/>
  <c r="S52" i="23" s="1"/>
  <c r="S51" i="23"/>
  <c r="D99" i="21"/>
  <c r="S46" i="23"/>
  <c r="C46" i="16"/>
  <c r="C47" i="16"/>
  <c r="S44" i="23"/>
  <c r="C44" i="16"/>
  <c r="S56" i="23"/>
  <c r="C56" i="16"/>
  <c r="N52" i="23"/>
  <c r="S60" i="23"/>
  <c r="C60" i="16"/>
  <c r="S64" i="23"/>
  <c r="C64" i="16"/>
  <c r="P54" i="23"/>
  <c r="S62" i="23"/>
  <c r="C62" i="16"/>
  <c r="L99" i="21"/>
  <c r="U50" i="23" s="1"/>
  <c r="J97" i="21"/>
  <c r="M98" i="21"/>
  <c r="U49" i="23" s="1"/>
  <c r="S42" i="23"/>
  <c r="G56" i="20"/>
  <c r="J204" i="20"/>
  <c r="L56" i="20"/>
  <c r="J56" i="20" s="1"/>
  <c r="L48" i="19"/>
  <c r="K16" i="23" s="1"/>
  <c r="M47" i="19"/>
  <c r="K15" i="23" s="1"/>
  <c r="J47" i="19"/>
  <c r="G56" i="19"/>
  <c r="L56" i="19"/>
  <c r="BE71" i="7"/>
  <c r="BE88" i="7" s="1"/>
  <c r="BC88" i="7"/>
  <c r="AE92" i="7"/>
  <c r="AO88" i="7"/>
  <c r="AM89" i="7"/>
  <c r="AO89" i="7" s="1"/>
  <c r="AW72" i="7"/>
  <c r="AW89" i="7" s="1"/>
  <c r="AY89" i="7" s="1"/>
  <c r="AW88" i="7"/>
  <c r="H52" i="17"/>
  <c r="L52" i="17"/>
  <c r="H61" i="17"/>
  <c r="L61" i="17"/>
  <c r="L41" i="21"/>
  <c r="J41" i="21" s="1"/>
  <c r="D40" i="22"/>
  <c r="N11" i="23"/>
  <c r="J42" i="20"/>
  <c r="N12" i="23" s="1"/>
  <c r="I204" i="20"/>
  <c r="J40" i="21"/>
  <c r="J44" i="21"/>
  <c r="M44" i="21"/>
  <c r="U13" i="23" s="1"/>
  <c r="L45" i="21"/>
  <c r="L43" i="22"/>
  <c r="D44" i="22"/>
  <c r="L44" i="22" s="1"/>
  <c r="J44" i="22" s="1"/>
  <c r="J73" i="21"/>
  <c r="J135" i="22"/>
  <c r="J70" i="21"/>
  <c r="J133" i="22"/>
  <c r="J209" i="20"/>
  <c r="L51" i="20"/>
  <c r="M50" i="20"/>
  <c r="P17" i="23" s="1"/>
  <c r="L79" i="21"/>
  <c r="D80" i="21"/>
  <c r="D73" i="22"/>
  <c r="L49" i="21"/>
  <c r="D50" i="21"/>
  <c r="L55" i="21"/>
  <c r="D56" i="21"/>
  <c r="L61" i="21"/>
  <c r="D62" i="21"/>
  <c r="L67" i="21"/>
  <c r="D68" i="21"/>
  <c r="L82" i="21"/>
  <c r="D83" i="21"/>
  <c r="L76" i="21"/>
  <c r="D77" i="21"/>
  <c r="Z75" i="23"/>
  <c r="J136" i="22"/>
  <c r="D70" i="22"/>
  <c r="L46" i="21"/>
  <c r="D47" i="21"/>
  <c r="L52" i="21"/>
  <c r="D53" i="21"/>
  <c r="L58" i="21"/>
  <c r="D59" i="21"/>
  <c r="L64" i="21"/>
  <c r="L121" i="21"/>
  <c r="D122" i="21"/>
  <c r="D85" i="22" s="1"/>
  <c r="J131" i="21"/>
  <c r="I18" i="23"/>
  <c r="Z74" i="23"/>
  <c r="J134" i="22"/>
  <c r="N17" i="23"/>
  <c r="J51" i="20"/>
  <c r="N18" i="23" s="1"/>
  <c r="J207" i="20"/>
  <c r="I207" i="20"/>
  <c r="J219" i="20"/>
  <c r="L57" i="20" l="1"/>
  <c r="P22" i="23" s="1"/>
  <c r="E54" i="16"/>
  <c r="AW73" i="7"/>
  <c r="BC73" i="7" s="1"/>
  <c r="BE73" i="7" s="1"/>
  <c r="C52" i="16"/>
  <c r="J105" i="21"/>
  <c r="S53" i="23"/>
  <c r="C53" i="16"/>
  <c r="N50" i="23"/>
  <c r="E50" i="16"/>
  <c r="J99" i="21"/>
  <c r="S50" i="23" s="1"/>
  <c r="S49" i="23"/>
  <c r="C49" i="16"/>
  <c r="D86" i="22"/>
  <c r="L86" i="22" s="1"/>
  <c r="J86" i="22" s="1"/>
  <c r="L85" i="22"/>
  <c r="M56" i="20"/>
  <c r="P21" i="23" s="1"/>
  <c r="BC72" i="7"/>
  <c r="BE72" i="7" s="1"/>
  <c r="BE89" i="7" s="1"/>
  <c r="BE92" i="7" s="1"/>
  <c r="AM92" i="7"/>
  <c r="AO92" i="7" s="1"/>
  <c r="I209" i="20"/>
  <c r="N21" i="23"/>
  <c r="J57" i="20"/>
  <c r="N22" i="23" s="1"/>
  <c r="G50" i="22"/>
  <c r="G47" i="21"/>
  <c r="J205" i="21"/>
  <c r="G50" i="21"/>
  <c r="G62" i="20"/>
  <c r="L62" i="20"/>
  <c r="G47" i="20"/>
  <c r="L47" i="20"/>
  <c r="L57" i="19"/>
  <c r="K22" i="23" s="1"/>
  <c r="J56" i="19"/>
  <c r="J209" i="19" s="1"/>
  <c r="M56" i="19"/>
  <c r="K21" i="23" s="1"/>
  <c r="I15" i="23"/>
  <c r="I206" i="19"/>
  <c r="J206" i="19"/>
  <c r="J48" i="19"/>
  <c r="I16" i="23" s="1"/>
  <c r="AY88" i="7"/>
  <c r="AW92" i="7"/>
  <c r="J52" i="17"/>
  <c r="L53" i="17"/>
  <c r="F20" i="23" s="1"/>
  <c r="M52" i="17"/>
  <c r="F19" i="23" s="1"/>
  <c r="J61" i="17"/>
  <c r="L62" i="17"/>
  <c r="F26" i="23" s="1"/>
  <c r="M61" i="17"/>
  <c r="F25" i="23" s="1"/>
  <c r="M41" i="21"/>
  <c r="L42" i="21"/>
  <c r="U12" i="23" s="1"/>
  <c r="I204" i="21"/>
  <c r="J42" i="21"/>
  <c r="S12" i="23" s="1"/>
  <c r="S11" i="23"/>
  <c r="J204" i="21"/>
  <c r="D41" i="22"/>
  <c r="L41" i="22" s="1"/>
  <c r="J41" i="22" s="1"/>
  <c r="L40" i="22"/>
  <c r="J43" i="22"/>
  <c r="M44" i="22"/>
  <c r="Z13" i="23" s="1"/>
  <c r="L45" i="22"/>
  <c r="Z14" i="23" s="1"/>
  <c r="U14" i="23"/>
  <c r="S13" i="23"/>
  <c r="J45" i="21"/>
  <c r="S14" i="23" s="1"/>
  <c r="I205" i="21"/>
  <c r="J121" i="21"/>
  <c r="J64" i="21"/>
  <c r="J58" i="21"/>
  <c r="J52" i="21"/>
  <c r="J46" i="21"/>
  <c r="J76" i="21"/>
  <c r="J82" i="21"/>
  <c r="J67" i="21"/>
  <c r="J61" i="21"/>
  <c r="J55" i="21"/>
  <c r="J49" i="21"/>
  <c r="J79" i="21"/>
  <c r="P18" i="23"/>
  <c r="X74" i="23"/>
  <c r="C74" i="16"/>
  <c r="D121" i="22"/>
  <c r="D64" i="22"/>
  <c r="D58" i="22"/>
  <c r="D52" i="22"/>
  <c r="L47" i="21"/>
  <c r="J47" i="21" s="1"/>
  <c r="D46" i="22"/>
  <c r="L70" i="22"/>
  <c r="D71" i="22"/>
  <c r="D76" i="22"/>
  <c r="D82" i="22"/>
  <c r="D67" i="22"/>
  <c r="D61" i="22"/>
  <c r="D55" i="22"/>
  <c r="L50" i="21"/>
  <c r="D49" i="22"/>
  <c r="L73" i="22"/>
  <c r="D74" i="22"/>
  <c r="D79" i="22"/>
  <c r="X75" i="23"/>
  <c r="C75" i="16"/>
  <c r="BC89" i="7" l="1"/>
  <c r="BC92" i="7" s="1"/>
  <c r="U11" i="23"/>
  <c r="BK197" i="21"/>
  <c r="E41" i="16"/>
  <c r="C50" i="16"/>
  <c r="S54" i="23"/>
  <c r="C54" i="16"/>
  <c r="M86" i="22"/>
  <c r="Z41" i="23" s="1"/>
  <c r="J85" i="22"/>
  <c r="L87" i="22"/>
  <c r="E13" i="16"/>
  <c r="G47" i="22"/>
  <c r="G53" i="21"/>
  <c r="J47" i="20"/>
  <c r="M47" i="20"/>
  <c r="P15" i="23" s="1"/>
  <c r="L48" i="20"/>
  <c r="P16" i="23" s="1"/>
  <c r="J62" i="20"/>
  <c r="M62" i="20"/>
  <c r="P25" i="23" s="1"/>
  <c r="L63" i="20"/>
  <c r="P26" i="23" s="1"/>
  <c r="G53" i="19"/>
  <c r="L53" i="19"/>
  <c r="I209" i="19"/>
  <c r="I21" i="23"/>
  <c r="J57" i="19"/>
  <c r="I22" i="23" s="1"/>
  <c r="AY92" i="7"/>
  <c r="D19" i="23"/>
  <c r="J208" i="17"/>
  <c r="I208" i="17"/>
  <c r="J53" i="17"/>
  <c r="D20" i="23" s="1"/>
  <c r="D25" i="23"/>
  <c r="J62" i="17"/>
  <c r="D26" i="23" s="1"/>
  <c r="J211" i="17"/>
  <c r="I211" i="17"/>
  <c r="M41" i="22"/>
  <c r="L42" i="22"/>
  <c r="J40" i="22"/>
  <c r="J205" i="22"/>
  <c r="I205" i="22"/>
  <c r="X13" i="23"/>
  <c r="J45" i="22"/>
  <c r="C13" i="16"/>
  <c r="E14" i="16"/>
  <c r="J50" i="21"/>
  <c r="J207" i="21" s="1"/>
  <c r="J131" i="22"/>
  <c r="L79" i="22"/>
  <c r="D80" i="22"/>
  <c r="L49" i="22"/>
  <c r="D50" i="22"/>
  <c r="L50" i="22" s="1"/>
  <c r="J50" i="22" s="1"/>
  <c r="L55" i="22"/>
  <c r="D56" i="22"/>
  <c r="L61" i="22"/>
  <c r="D62" i="22"/>
  <c r="L67" i="22"/>
  <c r="D68" i="22"/>
  <c r="L82" i="22"/>
  <c r="D83" i="22"/>
  <c r="L76" i="22"/>
  <c r="D77" i="22"/>
  <c r="L46" i="22"/>
  <c r="D47" i="22"/>
  <c r="L47" i="22" s="1"/>
  <c r="J47" i="22" s="1"/>
  <c r="L52" i="22"/>
  <c r="D53" i="22"/>
  <c r="L58" i="22"/>
  <c r="D59" i="22"/>
  <c r="L64" i="22"/>
  <c r="D65" i="22"/>
  <c r="L121" i="22"/>
  <c r="D122" i="22"/>
  <c r="S15" i="23"/>
  <c r="J206" i="21"/>
  <c r="J48" i="21"/>
  <c r="I206" i="21"/>
  <c r="J219" i="21"/>
  <c r="L51" i="21"/>
  <c r="M50" i="21"/>
  <c r="U17" i="23" s="1"/>
  <c r="L48" i="21"/>
  <c r="J73" i="22"/>
  <c r="J70" i="22"/>
  <c r="M47" i="21"/>
  <c r="U15" i="23" s="1"/>
  <c r="BK197" i="22" l="1"/>
  <c r="N26" i="18" s="1"/>
  <c r="N25" i="23"/>
  <c r="J211" i="20"/>
  <c r="J87" i="22"/>
  <c r="X41" i="23"/>
  <c r="C41" i="16"/>
  <c r="Z42" i="23"/>
  <c r="E42" i="16"/>
  <c r="I207" i="21"/>
  <c r="G53" i="22"/>
  <c r="G56" i="22"/>
  <c r="L53" i="21"/>
  <c r="S17" i="23"/>
  <c r="I211" i="20"/>
  <c r="J63" i="20"/>
  <c r="N26" i="23" s="1"/>
  <c r="J48" i="20"/>
  <c r="N16" i="23" s="1"/>
  <c r="I206" i="20"/>
  <c r="N15" i="23"/>
  <c r="J206" i="20"/>
  <c r="G62" i="19"/>
  <c r="L62" i="19"/>
  <c r="L54" i="19"/>
  <c r="K20" i="23" s="1"/>
  <c r="M53" i="19"/>
  <c r="K19" i="23" s="1"/>
  <c r="J53" i="19"/>
  <c r="J208" i="19" s="1"/>
  <c r="L58" i="17"/>
  <c r="H58" i="17"/>
  <c r="H67" i="17"/>
  <c r="L67" i="17"/>
  <c r="I204" i="22"/>
  <c r="X11" i="23"/>
  <c r="C11" i="16"/>
  <c r="J204" i="22"/>
  <c r="J42" i="22"/>
  <c r="E11" i="16"/>
  <c r="Z11" i="23"/>
  <c r="E12" i="16"/>
  <c r="Z12" i="23"/>
  <c r="C14" i="16"/>
  <c r="X14" i="23"/>
  <c r="J51" i="21"/>
  <c r="S18" i="23" s="1"/>
  <c r="E15" i="16"/>
  <c r="U16" i="23"/>
  <c r="J121" i="22"/>
  <c r="J64" i="22"/>
  <c r="J58" i="22"/>
  <c r="J52" i="22"/>
  <c r="J46" i="22"/>
  <c r="M47" i="22"/>
  <c r="Z15" i="23" s="1"/>
  <c r="L48" i="22"/>
  <c r="Z16" i="23" s="1"/>
  <c r="J76" i="22"/>
  <c r="J82" i="22"/>
  <c r="J67" i="22"/>
  <c r="J61" i="22"/>
  <c r="J55" i="22"/>
  <c r="M50" i="22"/>
  <c r="Z17" i="23" s="1"/>
  <c r="J49" i="22"/>
  <c r="L51" i="22"/>
  <c r="Z18" i="23" s="1"/>
  <c r="J79" i="22"/>
  <c r="E17" i="16"/>
  <c r="U18" i="23"/>
  <c r="S16" i="23"/>
  <c r="X43" i="23" l="1"/>
  <c r="C42" i="16"/>
  <c r="X42" i="23"/>
  <c r="L56" i="22"/>
  <c r="L53" i="22"/>
  <c r="J53" i="21"/>
  <c r="J208" i="21" s="1"/>
  <c r="L54" i="21"/>
  <c r="U20" i="23" s="1"/>
  <c r="M53" i="21"/>
  <c r="U19" i="23" s="1"/>
  <c r="G56" i="21"/>
  <c r="L56" i="21"/>
  <c r="G53" i="20"/>
  <c r="L53" i="20"/>
  <c r="G68" i="20"/>
  <c r="L68" i="20"/>
  <c r="M62" i="19"/>
  <c r="K25" i="23" s="1"/>
  <c r="J62" i="19"/>
  <c r="L63" i="19"/>
  <c r="K26" i="23" s="1"/>
  <c r="I19" i="23"/>
  <c r="J54" i="19"/>
  <c r="I20" i="23" s="1"/>
  <c r="I208" i="19"/>
  <c r="J58" i="17"/>
  <c r="L59" i="17"/>
  <c r="F24" i="23" s="1"/>
  <c r="M58" i="17"/>
  <c r="F23" i="23" s="1"/>
  <c r="M67" i="17"/>
  <c r="F29" i="23" s="1"/>
  <c r="J67" i="17"/>
  <c r="L68" i="17"/>
  <c r="F30" i="23" s="1"/>
  <c r="X12" i="23"/>
  <c r="C12" i="16"/>
  <c r="E18" i="16"/>
  <c r="E16" i="16"/>
  <c r="X17" i="23"/>
  <c r="J207" i="22"/>
  <c r="I207" i="22"/>
  <c r="J51" i="22"/>
  <c r="C17" i="16"/>
  <c r="X15" i="23"/>
  <c r="I206" i="22"/>
  <c r="J206" i="22"/>
  <c r="J48" i="22"/>
  <c r="C15" i="16"/>
  <c r="J219" i="22"/>
  <c r="I25" i="23" l="1"/>
  <c r="J211" i="19"/>
  <c r="J56" i="22"/>
  <c r="J209" i="22" s="1"/>
  <c r="M56" i="22"/>
  <c r="Z21" i="23" s="1"/>
  <c r="L57" i="22"/>
  <c r="Z22" i="23" s="1"/>
  <c r="J53" i="22"/>
  <c r="J208" i="22" s="1"/>
  <c r="L54" i="22"/>
  <c r="Z20" i="23" s="1"/>
  <c r="M53" i="22"/>
  <c r="Z19" i="23" s="1"/>
  <c r="S19" i="23"/>
  <c r="J54" i="21"/>
  <c r="S20" i="23" s="1"/>
  <c r="I208" i="21"/>
  <c r="J56" i="21"/>
  <c r="J209" i="21" s="1"/>
  <c r="M56" i="21"/>
  <c r="U21" i="23" s="1"/>
  <c r="L57" i="21"/>
  <c r="E21" i="16"/>
  <c r="J68" i="20"/>
  <c r="L69" i="20"/>
  <c r="P30" i="23" s="1"/>
  <c r="M68" i="20"/>
  <c r="P29" i="23" s="1"/>
  <c r="J53" i="20"/>
  <c r="J208" i="20" s="1"/>
  <c r="L54" i="20"/>
  <c r="M53" i="20"/>
  <c r="P19" i="23" s="1"/>
  <c r="E19" i="16"/>
  <c r="G68" i="19"/>
  <c r="L68" i="19"/>
  <c r="G59" i="19"/>
  <c r="L59" i="19"/>
  <c r="I211" i="19"/>
  <c r="J63" i="19"/>
  <c r="I26" i="23" s="1"/>
  <c r="D23" i="23"/>
  <c r="J210" i="17"/>
  <c r="I210" i="17"/>
  <c r="J59" i="17"/>
  <c r="D24" i="23" s="1"/>
  <c r="L73" i="17"/>
  <c r="I213" i="17"/>
  <c r="J68" i="17"/>
  <c r="J213" i="17"/>
  <c r="D29" i="23"/>
  <c r="X16" i="23"/>
  <c r="C16" i="16"/>
  <c r="X18" i="23"/>
  <c r="C18" i="16"/>
  <c r="N29" i="23" l="1"/>
  <c r="J213" i="20"/>
  <c r="J57" i="22"/>
  <c r="X22" i="23" s="1"/>
  <c r="X21" i="23"/>
  <c r="I209" i="22"/>
  <c r="L59" i="22"/>
  <c r="X19" i="23"/>
  <c r="J54" i="22"/>
  <c r="X20" i="23" s="1"/>
  <c r="I208" i="22"/>
  <c r="L59" i="21"/>
  <c r="G59" i="21"/>
  <c r="U22" i="23"/>
  <c r="E22" i="16"/>
  <c r="I209" i="21"/>
  <c r="S21" i="23"/>
  <c r="J57" i="21"/>
  <c r="C21" i="16"/>
  <c r="I208" i="20"/>
  <c r="N19" i="23"/>
  <c r="J54" i="20"/>
  <c r="C19" i="16"/>
  <c r="P20" i="23"/>
  <c r="E20" i="16"/>
  <c r="J69" i="20"/>
  <c r="N30" i="23" s="1"/>
  <c r="I213" i="20"/>
  <c r="J68" i="19"/>
  <c r="M68" i="19"/>
  <c r="K29" i="23" s="1"/>
  <c r="L69" i="19"/>
  <c r="K30" i="23" s="1"/>
  <c r="M59" i="19"/>
  <c r="K23" i="23" s="1"/>
  <c r="L60" i="19"/>
  <c r="J59" i="19"/>
  <c r="J210" i="19" s="1"/>
  <c r="L64" i="17"/>
  <c r="H64" i="17"/>
  <c r="L74" i="17"/>
  <c r="F34" i="23" s="1"/>
  <c r="M73" i="17"/>
  <c r="F33" i="23" s="1"/>
  <c r="J73" i="17"/>
  <c r="D30" i="23"/>
  <c r="I29" i="23" l="1"/>
  <c r="J213" i="19"/>
  <c r="D63" i="21"/>
  <c r="L62" i="22"/>
  <c r="G62" i="22"/>
  <c r="M59" i="22"/>
  <c r="Z23" i="23" s="1"/>
  <c r="J59" i="22"/>
  <c r="J210" i="22" s="1"/>
  <c r="L60" i="22"/>
  <c r="Z24" i="23" s="1"/>
  <c r="G59" i="22"/>
  <c r="J59" i="21"/>
  <c r="J210" i="21" s="1"/>
  <c r="L60" i="21"/>
  <c r="U24" i="23" s="1"/>
  <c r="M59" i="21"/>
  <c r="U23" i="23" s="1"/>
  <c r="S22" i="23"/>
  <c r="C22" i="16"/>
  <c r="G62" i="21"/>
  <c r="L62" i="21"/>
  <c r="G74" i="20"/>
  <c r="L74" i="20"/>
  <c r="G59" i="20"/>
  <c r="L59" i="20"/>
  <c r="N20" i="23"/>
  <c r="C20" i="16"/>
  <c r="G65" i="19"/>
  <c r="L65" i="19"/>
  <c r="J69" i="19"/>
  <c r="I30" i="23" s="1"/>
  <c r="I213" i="19"/>
  <c r="J60" i="19"/>
  <c r="I210" i="19"/>
  <c r="I23" i="23"/>
  <c r="K24" i="23"/>
  <c r="J74" i="17"/>
  <c r="D34" i="23" s="1"/>
  <c r="J64" i="17"/>
  <c r="L65" i="17"/>
  <c r="F28" i="23" s="1"/>
  <c r="M64" i="17"/>
  <c r="F27" i="23" s="1"/>
  <c r="I215" i="17"/>
  <c r="D33" i="23"/>
  <c r="J215" i="17"/>
  <c r="H79" i="17"/>
  <c r="L79" i="17"/>
  <c r="J62" i="22" l="1"/>
  <c r="J211" i="22" s="1"/>
  <c r="M62" i="22"/>
  <c r="Z25" i="23" s="1"/>
  <c r="L63" i="22"/>
  <c r="Z26" i="23" s="1"/>
  <c r="X23" i="23"/>
  <c r="J60" i="22"/>
  <c r="X24" i="23" s="1"/>
  <c r="I210" i="22"/>
  <c r="S23" i="23"/>
  <c r="I210" i="21"/>
  <c r="J60" i="21"/>
  <c r="S24" i="23" s="1"/>
  <c r="M62" i="21"/>
  <c r="U25" i="23" s="1"/>
  <c r="J62" i="21"/>
  <c r="L63" i="21"/>
  <c r="E25" i="16"/>
  <c r="J59" i="20"/>
  <c r="J210" i="20" s="1"/>
  <c r="M59" i="20"/>
  <c r="P23" i="23" s="1"/>
  <c r="L60" i="20"/>
  <c r="E23" i="16"/>
  <c r="J74" i="20"/>
  <c r="L75" i="20"/>
  <c r="P34" i="23" s="1"/>
  <c r="M74" i="20"/>
  <c r="P33" i="23" s="1"/>
  <c r="G74" i="19"/>
  <c r="L74" i="19"/>
  <c r="L66" i="19"/>
  <c r="K28" i="23" s="1"/>
  <c r="M65" i="19"/>
  <c r="K27" i="23" s="1"/>
  <c r="J65" i="19"/>
  <c r="J212" i="19" s="1"/>
  <c r="I24" i="23"/>
  <c r="L70" i="17"/>
  <c r="D27" i="23"/>
  <c r="J212" i="17"/>
  <c r="I212" i="17"/>
  <c r="J65" i="17"/>
  <c r="J79" i="17"/>
  <c r="M79" i="17"/>
  <c r="F37" i="23" s="1"/>
  <c r="L80" i="17"/>
  <c r="F38" i="23" s="1"/>
  <c r="N33" i="23" l="1"/>
  <c r="J215" i="20"/>
  <c r="S25" i="23"/>
  <c r="J211" i="21"/>
  <c r="I27" i="23"/>
  <c r="X25" i="23"/>
  <c r="I211" i="22"/>
  <c r="J63" i="22"/>
  <c r="X26" i="23" s="1"/>
  <c r="L65" i="22"/>
  <c r="G65" i="22"/>
  <c r="L65" i="21"/>
  <c r="U26" i="23"/>
  <c r="E26" i="16"/>
  <c r="I211" i="21"/>
  <c r="J63" i="21"/>
  <c r="S26" i="23" s="1"/>
  <c r="C25" i="16"/>
  <c r="G80" i="20"/>
  <c r="L80" i="20"/>
  <c r="I215" i="20"/>
  <c r="J75" i="20"/>
  <c r="N34" i="23" s="1"/>
  <c r="P24" i="23"/>
  <c r="E24" i="16"/>
  <c r="N23" i="23"/>
  <c r="J60" i="20"/>
  <c r="I210" i="20"/>
  <c r="C23" i="16"/>
  <c r="J74" i="19"/>
  <c r="M74" i="19"/>
  <c r="K33" i="23" s="1"/>
  <c r="L75" i="19"/>
  <c r="K34" i="23" s="1"/>
  <c r="I212" i="19"/>
  <c r="J66" i="19"/>
  <c r="I28" i="23" s="1"/>
  <c r="L71" i="17"/>
  <c r="F32" i="23" s="1"/>
  <c r="J70" i="17"/>
  <c r="M70" i="17"/>
  <c r="F31" i="23" s="1"/>
  <c r="D28" i="23"/>
  <c r="L121" i="17"/>
  <c r="D37" i="23"/>
  <c r="J80" i="17"/>
  <c r="J217" i="17"/>
  <c r="I217" i="17"/>
  <c r="I33" i="23" l="1"/>
  <c r="J215" i="19"/>
  <c r="L68" i="22"/>
  <c r="G68" i="22"/>
  <c r="M65" i="22"/>
  <c r="Z27" i="23" s="1"/>
  <c r="L66" i="22"/>
  <c r="Z28" i="23" s="1"/>
  <c r="J65" i="22"/>
  <c r="J65" i="21"/>
  <c r="J212" i="21" s="1"/>
  <c r="M65" i="21"/>
  <c r="U27" i="23" s="1"/>
  <c r="L66" i="21"/>
  <c r="U28" i="23" s="1"/>
  <c r="C26" i="16"/>
  <c r="L68" i="21"/>
  <c r="J80" i="20"/>
  <c r="L81" i="20"/>
  <c r="P38" i="23" s="1"/>
  <c r="M80" i="20"/>
  <c r="P37" i="23" s="1"/>
  <c r="N24" i="23"/>
  <c r="C24" i="16"/>
  <c r="G65" i="20"/>
  <c r="L65" i="20"/>
  <c r="G71" i="19"/>
  <c r="L71" i="19"/>
  <c r="I215" i="19"/>
  <c r="J75" i="19"/>
  <c r="I34" i="23" s="1"/>
  <c r="J214" i="17"/>
  <c r="I214" i="17"/>
  <c r="D31" i="23"/>
  <c r="J71" i="17"/>
  <c r="J121" i="17"/>
  <c r="D65" i="23" s="1"/>
  <c r="L122" i="17"/>
  <c r="F66" i="23" s="1"/>
  <c r="M121" i="17"/>
  <c r="F65" i="23" s="1"/>
  <c r="D38" i="23"/>
  <c r="N37" i="23" l="1"/>
  <c r="J217" i="20"/>
  <c r="J212" i="22"/>
  <c r="S27" i="23"/>
  <c r="L69" i="22"/>
  <c r="Z30" i="23" s="1"/>
  <c r="J68" i="22"/>
  <c r="J213" i="22" s="1"/>
  <c r="M68" i="22"/>
  <c r="Z29" i="23" s="1"/>
  <c r="I212" i="22"/>
  <c r="X27" i="23"/>
  <c r="J66" i="22"/>
  <c r="X28" i="23" s="1"/>
  <c r="J66" i="21"/>
  <c r="S28" i="23" s="1"/>
  <c r="I212" i="21"/>
  <c r="J68" i="21"/>
  <c r="M68" i="21"/>
  <c r="U29" i="23" s="1"/>
  <c r="L69" i="21"/>
  <c r="E29" i="16"/>
  <c r="I217" i="20"/>
  <c r="J81" i="20"/>
  <c r="N38" i="23" s="1"/>
  <c r="J65" i="20"/>
  <c r="J212" i="20" s="1"/>
  <c r="L66" i="20"/>
  <c r="P28" i="23" s="1"/>
  <c r="M65" i="20"/>
  <c r="P27" i="23" s="1"/>
  <c r="E27" i="16"/>
  <c r="G80" i="19"/>
  <c r="L80" i="19"/>
  <c r="J71" i="19"/>
  <c r="J214" i="19" s="1"/>
  <c r="M71" i="19"/>
  <c r="K31" i="23" s="1"/>
  <c r="L72" i="19"/>
  <c r="K32" i="23" s="1"/>
  <c r="L76" i="17"/>
  <c r="H76" i="17"/>
  <c r="H124" i="17" s="1"/>
  <c r="D32" i="23"/>
  <c r="J219" i="17"/>
  <c r="I219" i="17"/>
  <c r="J122" i="17"/>
  <c r="D66" i="23" s="1"/>
  <c r="S29" i="23" l="1"/>
  <c r="J213" i="21"/>
  <c r="I31" i="23"/>
  <c r="N27" i="23"/>
  <c r="I213" i="22"/>
  <c r="J69" i="22"/>
  <c r="X30" i="23" s="1"/>
  <c r="X29" i="23"/>
  <c r="L71" i="22"/>
  <c r="G71" i="22"/>
  <c r="G74" i="21"/>
  <c r="L74" i="21"/>
  <c r="L71" i="21"/>
  <c r="G71" i="21"/>
  <c r="U30" i="23"/>
  <c r="E30" i="16"/>
  <c r="I213" i="21"/>
  <c r="J69" i="21"/>
  <c r="S30" i="23" s="1"/>
  <c r="C29" i="16"/>
  <c r="G122" i="20"/>
  <c r="L122" i="20"/>
  <c r="I212" i="20"/>
  <c r="J66" i="20"/>
  <c r="N28" i="23" s="1"/>
  <c r="C27" i="16"/>
  <c r="E28" i="16"/>
  <c r="J72" i="19"/>
  <c r="I32" i="23" s="1"/>
  <c r="I214" i="19"/>
  <c r="M80" i="19"/>
  <c r="K37" i="23" s="1"/>
  <c r="L81" i="19"/>
  <c r="K38" i="23" s="1"/>
  <c r="J80" i="19"/>
  <c r="J76" i="17"/>
  <c r="L77" i="17"/>
  <c r="F36" i="23" s="1"/>
  <c r="M76" i="17"/>
  <c r="F35" i="23" s="1"/>
  <c r="K95" i="7"/>
  <c r="I37" i="23" l="1"/>
  <c r="J217" i="19"/>
  <c r="L74" i="22"/>
  <c r="E33" i="16" s="1"/>
  <c r="G74" i="22"/>
  <c r="L72" i="22"/>
  <c r="Z32" i="23" s="1"/>
  <c r="M71" i="22"/>
  <c r="Z31" i="23" s="1"/>
  <c r="J71" i="22"/>
  <c r="J214" i="22" s="1"/>
  <c r="M71" i="21"/>
  <c r="U31" i="23" s="1"/>
  <c r="L72" i="21"/>
  <c r="U32" i="23" s="1"/>
  <c r="J71" i="21"/>
  <c r="J214" i="21" s="1"/>
  <c r="J74" i="21"/>
  <c r="M74" i="21"/>
  <c r="U33" i="23" s="1"/>
  <c r="L75" i="21"/>
  <c r="C30" i="16"/>
  <c r="J122" i="20"/>
  <c r="L123" i="20"/>
  <c r="P66" i="23" s="1"/>
  <c r="M122" i="20"/>
  <c r="P65" i="23" s="1"/>
  <c r="G71" i="20"/>
  <c r="L71" i="20"/>
  <c r="C28" i="16"/>
  <c r="G122" i="19"/>
  <c r="L122" i="19"/>
  <c r="I217" i="19"/>
  <c r="J81" i="19"/>
  <c r="I38" i="23" s="1"/>
  <c r="G77" i="19"/>
  <c r="L77" i="19"/>
  <c r="F87" i="23"/>
  <c r="L82" i="17"/>
  <c r="L124" i="17" s="1"/>
  <c r="J216" i="17"/>
  <c r="D35" i="23"/>
  <c r="J77" i="17"/>
  <c r="I216" i="17"/>
  <c r="I95" i="7"/>
  <c r="I126" i="7"/>
  <c r="S33" i="23" l="1"/>
  <c r="J215" i="21"/>
  <c r="S31" i="23"/>
  <c r="J74" i="22"/>
  <c r="M74" i="22"/>
  <c r="Z33" i="23" s="1"/>
  <c r="L75" i="22"/>
  <c r="Z34" i="23" s="1"/>
  <c r="I214" i="22"/>
  <c r="X31" i="23"/>
  <c r="J72" i="22"/>
  <c r="X32" i="23" s="1"/>
  <c r="U34" i="23"/>
  <c r="I215" i="21"/>
  <c r="J75" i="21"/>
  <c r="S34" i="23" s="1"/>
  <c r="J72" i="21"/>
  <c r="S32" i="23" s="1"/>
  <c r="I214" i="21"/>
  <c r="N65" i="23"/>
  <c r="I219" i="20"/>
  <c r="J123" i="20"/>
  <c r="N66" i="23" s="1"/>
  <c r="J71" i="20"/>
  <c r="J214" i="20" s="1"/>
  <c r="M71" i="20"/>
  <c r="P31" i="23" s="1"/>
  <c r="L72" i="20"/>
  <c r="P32" i="23" s="1"/>
  <c r="E31" i="16"/>
  <c r="L123" i="19"/>
  <c r="M122" i="19"/>
  <c r="K65" i="23" s="1"/>
  <c r="J122" i="19"/>
  <c r="J77" i="19"/>
  <c r="J216" i="19" s="1"/>
  <c r="M77" i="19"/>
  <c r="K35" i="23" s="1"/>
  <c r="L78" i="19"/>
  <c r="K36" i="23" s="1"/>
  <c r="D87" i="23"/>
  <c r="I121" i="7"/>
  <c r="K123" i="7"/>
  <c r="K126" i="7" s="1"/>
  <c r="D36" i="23"/>
  <c r="J82" i="17"/>
  <c r="M82" i="17"/>
  <c r="F39" i="23" s="1"/>
  <c r="L83" i="17"/>
  <c r="F40" i="23" s="1"/>
  <c r="C33" i="16" l="1"/>
  <c r="J215" i="22"/>
  <c r="D39" i="23"/>
  <c r="J124" i="17"/>
  <c r="K66" i="23"/>
  <c r="I35" i="23"/>
  <c r="N31" i="23"/>
  <c r="E34" i="16"/>
  <c r="X33" i="23"/>
  <c r="I215" i="22"/>
  <c r="J75" i="22"/>
  <c r="X34" i="23" s="1"/>
  <c r="L77" i="22"/>
  <c r="G77" i="22"/>
  <c r="G80" i="21"/>
  <c r="L80" i="21"/>
  <c r="G77" i="21"/>
  <c r="L77" i="21"/>
  <c r="G77" i="20"/>
  <c r="L77" i="20"/>
  <c r="E32" i="16"/>
  <c r="J72" i="20"/>
  <c r="N32" i="23" s="1"/>
  <c r="I214" i="20"/>
  <c r="C31" i="16"/>
  <c r="I219" i="19"/>
  <c r="I65" i="23"/>
  <c r="J123" i="19"/>
  <c r="J78" i="19"/>
  <c r="I36" i="23" s="1"/>
  <c r="I216" i="19"/>
  <c r="I123" i="7"/>
  <c r="I125" i="7"/>
  <c r="K121" i="7"/>
  <c r="I127" i="7" s="1"/>
  <c r="F68" i="23"/>
  <c r="L125" i="17"/>
  <c r="F69" i="23" s="1"/>
  <c r="J218" i="17"/>
  <c r="I218" i="17"/>
  <c r="J83" i="17"/>
  <c r="D40" i="23" s="1"/>
  <c r="C34" i="16" l="1"/>
  <c r="L80" i="22"/>
  <c r="E37" i="16" s="1"/>
  <c r="G80" i="22"/>
  <c r="M77" i="22"/>
  <c r="Z35" i="23" s="1"/>
  <c r="J77" i="22"/>
  <c r="J216" i="22" s="1"/>
  <c r="L78" i="22"/>
  <c r="Z36" i="23" s="1"/>
  <c r="M77" i="21"/>
  <c r="U35" i="23" s="1"/>
  <c r="L78" i="21"/>
  <c r="U36" i="23" s="1"/>
  <c r="J77" i="21"/>
  <c r="J216" i="21" s="1"/>
  <c r="J80" i="21"/>
  <c r="M80" i="21"/>
  <c r="U37" i="23" s="1"/>
  <c r="L81" i="21"/>
  <c r="J77" i="20"/>
  <c r="J216" i="20" s="1"/>
  <c r="M77" i="20"/>
  <c r="P35" i="23" s="1"/>
  <c r="L78" i="20"/>
  <c r="P36" i="23" s="1"/>
  <c r="E35" i="16"/>
  <c r="C32" i="16"/>
  <c r="I66" i="23"/>
  <c r="G83" i="19"/>
  <c r="G125" i="19" s="1"/>
  <c r="L83" i="19"/>
  <c r="L125" i="19" s="1"/>
  <c r="J125" i="17"/>
  <c r="D68" i="23"/>
  <c r="L126" i="17"/>
  <c r="F70" i="23" s="1"/>
  <c r="S37" i="23" l="1"/>
  <c r="J217" i="21"/>
  <c r="S35" i="23"/>
  <c r="N35" i="23"/>
  <c r="J80" i="22"/>
  <c r="L81" i="22"/>
  <c r="Z38" i="23" s="1"/>
  <c r="M80" i="22"/>
  <c r="Z37" i="23" s="1"/>
  <c r="J78" i="22"/>
  <c r="X36" i="23" s="1"/>
  <c r="X35" i="23"/>
  <c r="I216" i="22"/>
  <c r="U38" i="23"/>
  <c r="J81" i="21"/>
  <c r="S38" i="23" s="1"/>
  <c r="I217" i="21"/>
  <c r="I216" i="21"/>
  <c r="J78" i="21"/>
  <c r="S36" i="23" s="1"/>
  <c r="E36" i="16"/>
  <c r="I216" i="20"/>
  <c r="J78" i="20"/>
  <c r="N36" i="23" s="1"/>
  <c r="C35" i="16"/>
  <c r="U95" i="7"/>
  <c r="M83" i="19"/>
  <c r="K39" i="23" s="1"/>
  <c r="J83" i="19"/>
  <c r="L84" i="19"/>
  <c r="D69" i="23"/>
  <c r="J126" i="17"/>
  <c r="D70" i="23" s="1"/>
  <c r="J125" i="19" l="1"/>
  <c r="J218" i="19"/>
  <c r="C37" i="16"/>
  <c r="J217" i="22"/>
  <c r="E38" i="16"/>
  <c r="I217" i="22"/>
  <c r="X37" i="23"/>
  <c r="J81" i="22"/>
  <c r="X38" i="23" s="1"/>
  <c r="G83" i="22"/>
  <c r="L83" i="22"/>
  <c r="G83" i="21"/>
  <c r="L83" i="21"/>
  <c r="G122" i="21"/>
  <c r="L122" i="21"/>
  <c r="G83" i="20"/>
  <c r="G125" i="20" s="1"/>
  <c r="L83" i="20"/>
  <c r="L125" i="20" s="1"/>
  <c r="C36" i="16"/>
  <c r="K40" i="23"/>
  <c r="K87" i="23"/>
  <c r="L126" i="19"/>
  <c r="I218" i="19"/>
  <c r="I39" i="23"/>
  <c r="J84" i="19"/>
  <c r="S126" i="7"/>
  <c r="S95" i="7"/>
  <c r="J131" i="17"/>
  <c r="J138" i="17" s="1"/>
  <c r="L137" i="17"/>
  <c r="F77" i="23" s="1"/>
  <c r="F73" i="23"/>
  <c r="L125" i="21" l="1"/>
  <c r="G125" i="21"/>
  <c r="C38" i="16"/>
  <c r="L122" i="22"/>
  <c r="E65" i="16" s="1"/>
  <c r="G122" i="22"/>
  <c r="G125" i="22" s="1"/>
  <c r="J83" i="22"/>
  <c r="J218" i="22" s="1"/>
  <c r="M83" i="22"/>
  <c r="Z39" i="23" s="1"/>
  <c r="L84" i="22"/>
  <c r="Z40" i="23" s="1"/>
  <c r="J122" i="21"/>
  <c r="L123" i="21"/>
  <c r="M122" i="21"/>
  <c r="U65" i="23" s="1"/>
  <c r="L84" i="21"/>
  <c r="U40" i="23" s="1"/>
  <c r="J83" i="21"/>
  <c r="M83" i="21"/>
  <c r="U39" i="23" s="1"/>
  <c r="O33" i="9"/>
  <c r="O35" i="9" s="1"/>
  <c r="AE95" i="7" s="1"/>
  <c r="J83" i="20"/>
  <c r="L84" i="20"/>
  <c r="M83" i="20"/>
  <c r="P39" i="23" s="1"/>
  <c r="E39" i="16"/>
  <c r="U123" i="7"/>
  <c r="U126" i="7" s="1"/>
  <c r="S121" i="7"/>
  <c r="I68" i="23"/>
  <c r="J126" i="19"/>
  <c r="I40" i="23"/>
  <c r="I87" i="23"/>
  <c r="L127" i="19"/>
  <c r="D73" i="23"/>
  <c r="J137" i="17"/>
  <c r="J125" i="20" l="1"/>
  <c r="J218" i="20"/>
  <c r="J125" i="21"/>
  <c r="J218" i="21"/>
  <c r="U66" i="23"/>
  <c r="S65" i="23"/>
  <c r="L125" i="22"/>
  <c r="L126" i="22" s="1"/>
  <c r="Z69" i="23" s="1"/>
  <c r="O33" i="10"/>
  <c r="O35" i="10" s="1"/>
  <c r="AO95" i="7" s="1"/>
  <c r="AM126" i="7" s="1"/>
  <c r="J127" i="19"/>
  <c r="I70" i="23" s="1"/>
  <c r="O33" i="12"/>
  <c r="O35" i="12" s="1"/>
  <c r="AY95" i="7" s="1"/>
  <c r="AW95" i="7" s="1"/>
  <c r="J122" i="22"/>
  <c r="J125" i="22" s="1"/>
  <c r="M122" i="22"/>
  <c r="Z65" i="23" s="1"/>
  <c r="L123" i="22"/>
  <c r="Z66" i="23" s="1"/>
  <c r="I218" i="22"/>
  <c r="J84" i="22"/>
  <c r="X40" i="23" s="1"/>
  <c r="X39" i="23"/>
  <c r="Z87" i="23"/>
  <c r="J149" i="22"/>
  <c r="X87" i="23" s="1"/>
  <c r="I219" i="21"/>
  <c r="J123" i="21"/>
  <c r="U87" i="23"/>
  <c r="J149" i="21"/>
  <c r="S87" i="23" s="1"/>
  <c r="L126" i="21"/>
  <c r="U69" i="23" s="1"/>
  <c r="U68" i="23"/>
  <c r="I218" i="21"/>
  <c r="S39" i="23"/>
  <c r="J84" i="21"/>
  <c r="S40" i="23" s="1"/>
  <c r="N39" i="23"/>
  <c r="I218" i="20"/>
  <c r="J84" i="20"/>
  <c r="C39" i="16"/>
  <c r="AC95" i="7"/>
  <c r="AC126" i="7"/>
  <c r="L126" i="20"/>
  <c r="P68" i="23"/>
  <c r="P40" i="23"/>
  <c r="E40" i="16"/>
  <c r="L138" i="19"/>
  <c r="J132" i="19"/>
  <c r="K73" i="23"/>
  <c r="I69" i="23"/>
  <c r="U121" i="7"/>
  <c r="S127" i="7" s="1"/>
  <c r="S125" i="7"/>
  <c r="S136" i="7"/>
  <c r="U136" i="7" s="1"/>
  <c r="S123" i="7"/>
  <c r="L138" i="17"/>
  <c r="J142" i="17"/>
  <c r="D78" i="23"/>
  <c r="J139" i="17"/>
  <c r="D79" i="23" s="1"/>
  <c r="D77" i="23"/>
  <c r="J141" i="17"/>
  <c r="Z68" i="23" l="1"/>
  <c r="P87" i="23"/>
  <c r="J149" i="20"/>
  <c r="N87" i="23" s="1"/>
  <c r="E87" i="16"/>
  <c r="L49" i="18" s="1"/>
  <c r="E66" i="16"/>
  <c r="S66" i="23"/>
  <c r="C65" i="16"/>
  <c r="C68" i="16" s="1"/>
  <c r="E68" i="16" s="1"/>
  <c r="P69" i="23"/>
  <c r="AW126" i="7"/>
  <c r="L127" i="21"/>
  <c r="U70" i="23" s="1"/>
  <c r="L127" i="20"/>
  <c r="P70" i="23" s="1"/>
  <c r="AM95" i="7"/>
  <c r="AO123" i="7" s="1"/>
  <c r="AO126" i="7" s="1"/>
  <c r="J123" i="22"/>
  <c r="C66" i="16" s="1"/>
  <c r="I219" i="22"/>
  <c r="AY123" i="7"/>
  <c r="AY126" i="7" s="1"/>
  <c r="AW121" i="7"/>
  <c r="L127" i="22"/>
  <c r="Z70" i="23" s="1"/>
  <c r="X68" i="23"/>
  <c r="J126" i="22"/>
  <c r="J127" i="22" s="1"/>
  <c r="X70" i="23" s="1"/>
  <c r="S68" i="23"/>
  <c r="J126" i="21"/>
  <c r="N40" i="23"/>
  <c r="C40" i="16"/>
  <c r="AE123" i="7"/>
  <c r="AE126" i="7" s="1"/>
  <c r="AC121" i="7"/>
  <c r="J126" i="20"/>
  <c r="N68" i="23"/>
  <c r="K77" i="23"/>
  <c r="I73" i="23"/>
  <c r="J138" i="19"/>
  <c r="J139" i="19"/>
  <c r="D81" i="23"/>
  <c r="L141" i="17"/>
  <c r="J145" i="17"/>
  <c r="F78" i="23"/>
  <c r="L139" i="17"/>
  <c r="F79" i="23" s="1"/>
  <c r="D82" i="23"/>
  <c r="L142" i="17"/>
  <c r="F82" i="23" s="1"/>
  <c r="C87" i="16" l="1"/>
  <c r="J49" i="18" s="1"/>
  <c r="J127" i="20"/>
  <c r="N70" i="23" s="1"/>
  <c r="BC95" i="7"/>
  <c r="BC121" i="7" s="1"/>
  <c r="AM121" i="7"/>
  <c r="AM125" i="7" s="1"/>
  <c r="X69" i="23"/>
  <c r="AY121" i="7"/>
  <c r="AW127" i="7" s="1"/>
  <c r="AW125" i="7"/>
  <c r="AW123" i="7"/>
  <c r="S69" i="23"/>
  <c r="J127" i="21"/>
  <c r="S70" i="23" s="1"/>
  <c r="N69" i="23"/>
  <c r="C69" i="16"/>
  <c r="AC123" i="7"/>
  <c r="AC125" i="7"/>
  <c r="AE121" i="7"/>
  <c r="AC127" i="7" s="1"/>
  <c r="I78" i="23"/>
  <c r="L139" i="19"/>
  <c r="J143" i="19"/>
  <c r="J140" i="19"/>
  <c r="I77" i="23"/>
  <c r="J142" i="19"/>
  <c r="J176" i="17"/>
  <c r="D85" i="23"/>
  <c r="L178" i="17"/>
  <c r="L181" i="17" s="1"/>
  <c r="F81" i="23"/>
  <c r="L145" i="17"/>
  <c r="J178" i="17" s="1"/>
  <c r="J179" i="17" s="1"/>
  <c r="J181" i="17" l="1"/>
  <c r="I79" i="23"/>
  <c r="AO121" i="7"/>
  <c r="AM127" i="7" s="1"/>
  <c r="AM123" i="7"/>
  <c r="BE95" i="7"/>
  <c r="BC126" i="7" s="1"/>
  <c r="L138" i="22"/>
  <c r="Z73" i="23"/>
  <c r="J132" i="22"/>
  <c r="J132" i="21"/>
  <c r="U73" i="23"/>
  <c r="L138" i="21"/>
  <c r="P73" i="23"/>
  <c r="J132" i="20"/>
  <c r="L138" i="20"/>
  <c r="E73" i="16"/>
  <c r="E77" i="16" s="1"/>
  <c r="E81" i="16" s="1"/>
  <c r="L45" i="18" s="1"/>
  <c r="E69" i="16"/>
  <c r="E70" i="16" s="1"/>
  <c r="C70" i="16"/>
  <c r="BC136" i="7"/>
  <c r="BC125" i="7"/>
  <c r="BC123" i="7"/>
  <c r="L142" i="19"/>
  <c r="J146" i="19"/>
  <c r="I81" i="23"/>
  <c r="I82" i="23"/>
  <c r="L143" i="19"/>
  <c r="K82" i="23" s="1"/>
  <c r="K78" i="23"/>
  <c r="L140" i="19"/>
  <c r="F85" i="23"/>
  <c r="D105" i="23"/>
  <c r="J180" i="17"/>
  <c r="L176" i="17"/>
  <c r="K79" i="23" l="1"/>
  <c r="K81" i="23"/>
  <c r="BE125" i="7"/>
  <c r="BE126" i="7" s="1"/>
  <c r="BB132" i="7" s="1"/>
  <c r="BB134" i="7" s="1"/>
  <c r="BE121" i="7"/>
  <c r="BC127" i="7" s="1"/>
  <c r="J138" i="22"/>
  <c r="J139" i="22"/>
  <c r="X73" i="23"/>
  <c r="Z77" i="23"/>
  <c r="U77" i="23"/>
  <c r="J138" i="21"/>
  <c r="J139" i="21"/>
  <c r="S73" i="23"/>
  <c r="S128" i="7"/>
  <c r="BC128" i="7"/>
  <c r="AW128" i="7"/>
  <c r="AW130" i="7" s="1"/>
  <c r="AW136" i="7" s="1"/>
  <c r="AY136" i="7" s="1"/>
  <c r="AC128" i="7"/>
  <c r="I128" i="7"/>
  <c r="I130" i="7" s="1"/>
  <c r="AM128" i="7"/>
  <c r="AM130" i="7" s="1"/>
  <c r="AM136" i="7" s="1"/>
  <c r="AO136" i="7" s="1"/>
  <c r="P77" i="23"/>
  <c r="J138" i="20"/>
  <c r="N73" i="23"/>
  <c r="J139" i="20"/>
  <c r="C73" i="16"/>
  <c r="C77" i="16" s="1"/>
  <c r="J177" i="19"/>
  <c r="L179" i="19"/>
  <c r="L182" i="19" s="1"/>
  <c r="I85" i="23"/>
  <c r="L146" i="19"/>
  <c r="J183" i="17"/>
  <c r="J185" i="17" s="1"/>
  <c r="F105" i="23"/>
  <c r="J184" i="17"/>
  <c r="J182" i="17"/>
  <c r="D107" i="23" l="1"/>
  <c r="X77" i="23"/>
  <c r="J140" i="22"/>
  <c r="X79" i="23" s="1"/>
  <c r="J142" i="22"/>
  <c r="X78" i="23"/>
  <c r="L139" i="22"/>
  <c r="J143" i="22"/>
  <c r="S77" i="23"/>
  <c r="J140" i="21"/>
  <c r="S79" i="23" s="1"/>
  <c r="J142" i="21"/>
  <c r="L139" i="21"/>
  <c r="S78" i="23"/>
  <c r="J143" i="21"/>
  <c r="C81" i="16"/>
  <c r="BE134" i="7"/>
  <c r="BB136" i="7"/>
  <c r="I136" i="7"/>
  <c r="K136" i="7" s="1"/>
  <c r="BC130" i="7"/>
  <c r="BE130" i="7" s="1"/>
  <c r="S130" i="7"/>
  <c r="AC130" i="7"/>
  <c r="AC136" i="7" s="1"/>
  <c r="AE136" i="7" s="1"/>
  <c r="N78" i="23"/>
  <c r="L139" i="20"/>
  <c r="C78" i="16"/>
  <c r="J143" i="20"/>
  <c r="N77" i="23"/>
  <c r="J140" i="20"/>
  <c r="J142" i="20"/>
  <c r="I105" i="23"/>
  <c r="J181" i="19"/>
  <c r="L177" i="19"/>
  <c r="J179" i="19" s="1"/>
  <c r="J180" i="19" s="1"/>
  <c r="K85" i="23"/>
  <c r="J182" i="19" l="1"/>
  <c r="J184" i="19" s="1"/>
  <c r="J191" i="17"/>
  <c r="D109" i="23" s="1"/>
  <c r="N79" i="23"/>
  <c r="Z78" i="23"/>
  <c r="L140" i="22"/>
  <c r="Z79" i="23" s="1"/>
  <c r="X81" i="23"/>
  <c r="L142" i="22"/>
  <c r="Z81" i="23" s="1"/>
  <c r="J146" i="22"/>
  <c r="L143" i="22"/>
  <c r="Z82" i="23" s="1"/>
  <c r="X82" i="23"/>
  <c r="L142" i="21"/>
  <c r="U81" i="23" s="1"/>
  <c r="S81" i="23"/>
  <c r="J146" i="21"/>
  <c r="S82" i="23"/>
  <c r="L143" i="21"/>
  <c r="U82" i="23" s="1"/>
  <c r="U78" i="23"/>
  <c r="L140" i="21"/>
  <c r="U79" i="23" s="1"/>
  <c r="N81" i="23"/>
  <c r="L142" i="20"/>
  <c r="J146" i="20"/>
  <c r="E78" i="16"/>
  <c r="C82" i="16"/>
  <c r="J46" i="18" s="1"/>
  <c r="J45" i="18"/>
  <c r="N82" i="23"/>
  <c r="L143" i="20"/>
  <c r="P82" i="23" s="1"/>
  <c r="P78" i="23"/>
  <c r="L140" i="20"/>
  <c r="U7" i="7"/>
  <c r="BE136" i="7"/>
  <c r="C79" i="16"/>
  <c r="J185" i="19"/>
  <c r="J183" i="19"/>
  <c r="K105" i="23"/>
  <c r="J186" i="19" l="1"/>
  <c r="J192" i="19" s="1"/>
  <c r="L191" i="17"/>
  <c r="F109" i="23" s="1"/>
  <c r="P79" i="23"/>
  <c r="P81" i="23"/>
  <c r="C85" i="16"/>
  <c r="J47" i="18" s="1"/>
  <c r="L146" i="22"/>
  <c r="X85" i="23"/>
  <c r="L179" i="22"/>
  <c r="L182" i="22" s="1"/>
  <c r="J177" i="22"/>
  <c r="J177" i="21"/>
  <c r="S85" i="23"/>
  <c r="L146" i="21"/>
  <c r="J179" i="21" s="1"/>
  <c r="J180" i="21" s="1"/>
  <c r="L179" i="21"/>
  <c r="L182" i="21" s="1"/>
  <c r="E79" i="16"/>
  <c r="E82" i="16"/>
  <c r="U5" i="7"/>
  <c r="U6" i="7" s="1"/>
  <c r="R14" i="7"/>
  <c r="T14" i="7" s="1"/>
  <c r="R13" i="7"/>
  <c r="T13" i="7" s="1"/>
  <c r="N85" i="23"/>
  <c r="L179" i="20"/>
  <c r="L182" i="20" s="1"/>
  <c r="L146" i="20"/>
  <c r="J179" i="20" s="1"/>
  <c r="J180" i="20" s="1"/>
  <c r="J177" i="20"/>
  <c r="I107" i="23" l="1"/>
  <c r="J182" i="20"/>
  <c r="J182" i="21"/>
  <c r="C110" i="16"/>
  <c r="J64" i="18" s="1"/>
  <c r="Z85" i="23"/>
  <c r="L177" i="22"/>
  <c r="J179" i="22" s="1"/>
  <c r="J180" i="22" s="1"/>
  <c r="J181" i="22"/>
  <c r="X105" i="23"/>
  <c r="U85" i="23"/>
  <c r="J181" i="21"/>
  <c r="S105" i="23"/>
  <c r="L177" i="21"/>
  <c r="N105" i="23"/>
  <c r="L177" i="20"/>
  <c r="J181" i="20"/>
  <c r="P85" i="23"/>
  <c r="L46" i="18"/>
  <c r="E85" i="16"/>
  <c r="I109" i="23"/>
  <c r="L192" i="19"/>
  <c r="K109" i="23" s="1"/>
  <c r="J182" i="22" l="1"/>
  <c r="J184" i="22" s="1"/>
  <c r="C111" i="16"/>
  <c r="J185" i="22"/>
  <c r="Z105" i="23"/>
  <c r="J183" i="22"/>
  <c r="J185" i="21"/>
  <c r="U105" i="23"/>
  <c r="J183" i="21"/>
  <c r="J184" i="21"/>
  <c r="J184" i="20"/>
  <c r="C113" i="16"/>
  <c r="E113" i="16"/>
  <c r="E114" i="16" s="1"/>
  <c r="E110" i="16"/>
  <c r="L64" i="18" s="1"/>
  <c r="L47" i="18"/>
  <c r="P105" i="23"/>
  <c r="J183" i="20"/>
  <c r="J185" i="20"/>
  <c r="J186" i="20" s="1"/>
  <c r="C114" i="16" l="1"/>
  <c r="J186" i="22"/>
  <c r="X107" i="23" s="1"/>
  <c r="J186" i="21"/>
  <c r="S107" i="23" s="1"/>
  <c r="B120" i="16"/>
  <c r="B122" i="16" s="1"/>
  <c r="E122" i="16" s="1"/>
  <c r="L67" i="18" s="1"/>
  <c r="C115" i="16"/>
  <c r="C116" i="16"/>
  <c r="C117" i="16"/>
  <c r="N107" i="23"/>
  <c r="J192" i="20"/>
  <c r="J192" i="22" l="1"/>
  <c r="X109" i="23" s="1"/>
  <c r="C118" i="16"/>
  <c r="E118" i="16" s="1"/>
  <c r="L66" i="18" s="1"/>
  <c r="J192" i="21"/>
  <c r="S109" i="23" s="1"/>
  <c r="I67" i="18"/>
  <c r="B124" i="16"/>
  <c r="I69" i="18" s="1"/>
  <c r="L192" i="20"/>
  <c r="P109" i="23" s="1"/>
  <c r="N109" i="23"/>
  <c r="L192" i="22" l="1"/>
  <c r="Z109" i="23" s="1"/>
  <c r="L192" i="21"/>
  <c r="U109" i="23" s="1"/>
  <c r="J66" i="18"/>
  <c r="C124" i="16"/>
  <c r="E124" i="16" s="1"/>
  <c r="I25" i="18"/>
  <c r="I194" i="17"/>
  <c r="I195" i="22"/>
  <c r="I195" i="19"/>
  <c r="I195" i="21"/>
  <c r="I195" i="20"/>
  <c r="I24" i="18" l="1"/>
  <c r="J69" i="18"/>
  <c r="J195" i="21" s="1"/>
  <c r="I23" i="18"/>
  <c r="L69" i="18"/>
  <c r="N27" i="18" s="1"/>
  <c r="J195" i="19" l="1"/>
  <c r="J195" i="22"/>
  <c r="J195" i="20"/>
  <c r="J194" i="17"/>
  <c r="L24" i="18"/>
  <c r="L23" i="18"/>
  <c r="I26" i="18"/>
  <c r="L195" i="21"/>
  <c r="L194" i="17"/>
  <c r="L195" i="22"/>
  <c r="L195" i="20"/>
  <c r="L195" i="19"/>
  <c r="J200" i="21" l="1"/>
  <c r="N24" i="18"/>
  <c r="J199" i="17"/>
  <c r="J200" i="22"/>
  <c r="J200" i="19"/>
  <c r="J200" i="20"/>
  <c r="J199" i="21"/>
  <c r="J199" i="22"/>
  <c r="J198" i="17"/>
  <c r="N23" i="18"/>
  <c r="J199" i="20"/>
  <c r="J199" i="19"/>
  <c r="L199" i="22" l="1"/>
  <c r="L198" i="17"/>
  <c r="L199" i="21"/>
  <c r="L199" i="19"/>
  <c r="L199" i="20"/>
  <c r="L200" i="21"/>
  <c r="L200" i="19"/>
  <c r="L199" i="17"/>
  <c r="L200" i="22"/>
  <c r="L200" i="2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krutherford</author>
    <author>Tech Support</author>
  </authors>
  <commentList>
    <comment ref="P3" authorId="0" shapeId="0" xr:uid="{00000000-0006-0000-0100-000001000000}">
      <text>
        <r>
          <rPr>
            <b/>
            <sz val="9"/>
            <color indexed="60"/>
            <rFont val="Tahoma"/>
            <family val="2"/>
          </rPr>
          <t xml:space="preserve">A single Budget Period may not exceed 12 calendar months. If it does, a "False" reading will occur on the yearly budget under "Months" in Personnel Section or the end month will be displayed in red.
</t>
        </r>
        <r>
          <rPr>
            <sz val="9"/>
            <color indexed="81"/>
            <rFont val="Tahoma"/>
            <family val="2"/>
          </rPr>
          <t xml:space="preserve">
</t>
        </r>
      </text>
    </comment>
    <comment ref="H12" authorId="1" shapeId="0" xr:uid="{00000000-0006-0000-0100-000002000000}">
      <text>
        <r>
          <rPr>
            <b/>
            <sz val="9"/>
            <color indexed="60"/>
            <rFont val="Tahoma"/>
            <family val="2"/>
          </rPr>
          <t>3% recommended</t>
        </r>
        <r>
          <rPr>
            <sz val="9"/>
            <color indexed="60"/>
            <rFont val="Tahoma"/>
            <family val="2"/>
          </rPr>
          <t xml:space="preserve">
</t>
        </r>
      </text>
    </comment>
    <comment ref="I13" authorId="1" shapeId="0" xr:uid="{00000000-0006-0000-0100-000003000000}">
      <text>
        <r>
          <rPr>
            <b/>
            <sz val="9"/>
            <color indexed="60"/>
            <rFont val="Tahoma"/>
            <family val="2"/>
          </rPr>
          <t>Select "Yes" if project will begin in a future fiscal year and pay increases are anticipated before project begins.</t>
        </r>
        <r>
          <rPr>
            <b/>
            <sz val="9"/>
            <color indexed="81"/>
            <rFont val="Tahoma"/>
            <family val="2"/>
          </rPr>
          <t xml:space="preserve">
</t>
        </r>
      </text>
    </comment>
    <comment ref="I21" authorId="1" shapeId="0" xr:uid="{00000000-0006-0000-0100-000004000000}">
      <text>
        <r>
          <rPr>
            <b/>
            <sz val="9"/>
            <color indexed="60"/>
            <rFont val="Tahoma"/>
            <family val="2"/>
          </rPr>
          <t>If known or limited</t>
        </r>
        <r>
          <rPr>
            <sz val="9"/>
            <color indexed="60"/>
            <rFont val="Tahoma"/>
            <family val="2"/>
          </rPr>
          <t xml:space="preserve">
</t>
        </r>
      </text>
    </comment>
    <comment ref="N23" authorId="0" shapeId="0" xr:uid="{00000000-0006-0000-0100-000005000000}">
      <text>
        <r>
          <rPr>
            <b/>
            <sz val="9"/>
            <color indexed="60"/>
            <rFont val="Tahoma"/>
            <family val="2"/>
          </rPr>
          <t>Cells N23 and N24 must display 0 (zero). If not, adjust figures elsewhere in spreadsheet.</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krutherford</author>
  </authors>
  <commentList>
    <comment ref="P3" authorId="0" shapeId="0" xr:uid="{00000000-0006-0000-0300-000001000000}">
      <text>
        <r>
          <rPr>
            <b/>
            <sz val="9"/>
            <color indexed="60"/>
            <rFont val="Tahoma"/>
            <family val="2"/>
          </rPr>
          <t>A single Budget Period may not exceed 12 calendar months.</t>
        </r>
        <r>
          <rPr>
            <sz val="9"/>
            <color indexed="81"/>
            <rFont val="Tahoma"/>
            <family val="2"/>
          </rPr>
          <t xml:space="preserve">
</t>
        </r>
      </text>
    </comment>
    <comment ref="T13" authorId="0" shapeId="0" xr:uid="{00000000-0006-0000-0300-000002000000}">
      <text>
        <r>
          <rPr>
            <b/>
            <sz val="9"/>
            <color indexed="60"/>
            <rFont val="Tahoma"/>
            <family val="2"/>
          </rPr>
          <t>Cells T2 and T13 must display 0 (zero). If not, adjust figures elsewhere in spreadsheet, or use Goal Seek function in Excel (see instruction sheet).</t>
        </r>
        <r>
          <rPr>
            <sz val="9"/>
            <color indexed="81"/>
            <rFont val="Tahoma"/>
            <family val="2"/>
          </rPr>
          <t xml:space="preserve">
</t>
        </r>
      </text>
    </comment>
    <comment ref="D40" authorId="0" shapeId="0" xr:uid="{00000000-0006-0000-0300-000003000000}">
      <text>
        <r>
          <rPr>
            <b/>
            <sz val="9"/>
            <color indexed="60"/>
            <rFont val="Tahoma"/>
            <family val="2"/>
          </rPr>
          <t>Provide names of key personnel to grants officer. Salary fields will be populated and form returned.</t>
        </r>
        <r>
          <rPr>
            <sz val="9"/>
            <color indexed="81"/>
            <rFont val="Tahoma"/>
            <family val="2"/>
          </rPr>
          <t xml:space="preserve">
</t>
        </r>
      </text>
    </comment>
    <comment ref="H40" authorId="0" shapeId="0" xr:uid="{00000000-0006-0000-0300-000004000000}">
      <text>
        <r>
          <rPr>
            <b/>
            <sz val="9"/>
            <color indexed="60"/>
            <rFont val="Tahoma"/>
            <family val="2"/>
          </rPr>
          <t>If portion of total will be used as match, enter here.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Tech Support</author>
  </authors>
  <commentList>
    <comment ref="G4" authorId="0" shapeId="0" xr:uid="{00000000-0006-0000-0400-000001000000}">
      <text>
        <r>
          <rPr>
            <b/>
            <sz val="9"/>
            <color indexed="60"/>
            <rFont val="Tahoma"/>
            <family val="2"/>
          </rPr>
          <t xml:space="preserve">U of A Institutions, including AES, factor indirect costs in their sub-award calculations. UACES does not claim indirect costs on these sub-awards, as the umbrella organization is already receiving an indirect payment. </t>
        </r>
        <r>
          <rPr>
            <sz val="9"/>
            <color indexed="81"/>
            <rFont val="Tahoma"/>
            <family val="2"/>
          </rPr>
          <t xml:space="preserv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krutherford</author>
    <author>Tech Support</author>
  </authors>
  <commentList>
    <comment ref="AH3" authorId="0" shapeId="0" xr:uid="{00000000-0006-0000-0500-000001000000}">
      <text>
        <r>
          <rPr>
            <b/>
            <sz val="9"/>
            <color indexed="60"/>
            <rFont val="Tahoma"/>
            <family val="2"/>
          </rPr>
          <t>A single Budget Period may not exceed 12 calendar months.</t>
        </r>
        <r>
          <rPr>
            <sz val="9"/>
            <color indexed="81"/>
            <rFont val="Tahoma"/>
            <family val="2"/>
          </rPr>
          <t xml:space="preserve">
</t>
        </r>
      </text>
    </comment>
    <comment ref="AL12" authorId="0" shapeId="0" xr:uid="{00000000-0006-0000-0500-000002000000}">
      <text>
        <r>
          <rPr>
            <b/>
            <sz val="9"/>
            <color indexed="60"/>
            <rFont val="Tahoma"/>
            <family val="2"/>
          </rPr>
          <t>Cells T2 and T13 must display 0 (zero). If not, adjust figures elsewhere in spreadsheet, or use Goal Seek function in Excel (see instruction sheet).</t>
        </r>
        <r>
          <rPr>
            <sz val="9"/>
            <color indexed="81"/>
            <rFont val="Tahoma"/>
            <family val="2"/>
          </rPr>
          <t xml:space="preserve">
</t>
        </r>
      </text>
    </comment>
    <comment ref="BF23" authorId="1" shapeId="0" xr:uid="{00000000-0006-0000-0500-000003000000}">
      <text>
        <r>
          <rPr>
            <b/>
            <sz val="9"/>
            <color indexed="60"/>
            <rFont val="Tahoma"/>
            <family val="2"/>
          </rPr>
          <t>If costs noted in calculations are included in budget, it is best to completely fill out the charts below rather than to insert a lump sum. Doing so will assist in development of the budget narrative.</t>
        </r>
        <r>
          <rPr>
            <sz val="9"/>
            <color indexed="81"/>
            <rFont val="Tahoma"/>
            <family val="2"/>
          </rPr>
          <t xml:space="preserve">
</t>
        </r>
      </text>
    </comment>
    <comment ref="BH27" authorId="1" shapeId="0" xr:uid="{00000000-0006-0000-0500-000004000000}">
      <text>
        <r>
          <rPr>
            <b/>
            <sz val="9"/>
            <color indexed="60"/>
            <rFont val="Tahoma"/>
            <family val="2"/>
          </rPr>
          <t>Some sponsors require a specific percentage of a project budget to be dedicated to program evaluation. If you would like to determine if your project meets requirements choose itemized purpose.</t>
        </r>
      </text>
    </comment>
    <comment ref="BI27" authorId="1" shapeId="0" xr:uid="{00000000-0006-0000-0500-000005000000}">
      <text>
        <r>
          <rPr>
            <b/>
            <sz val="9"/>
            <color indexed="60"/>
            <rFont val="Tahoma"/>
            <family val="2"/>
          </rPr>
          <t>Multiplier is to be used if total needs to be multiplied by a number of counties or other factor not included in worksheet. Default is 1.</t>
        </r>
      </text>
    </comment>
    <comment ref="BJ27" authorId="1" shapeId="0" xr:uid="{00000000-0006-0000-0500-000006000000}">
      <text>
        <r>
          <rPr>
            <b/>
            <sz val="9"/>
            <color indexed="60"/>
            <rFont val="Tahoma"/>
            <family val="2"/>
          </rPr>
          <t>Pink columns must have a value to allow for correct calculation</t>
        </r>
        <r>
          <rPr>
            <sz val="9"/>
            <color indexed="81"/>
            <rFont val="Tahoma"/>
            <family val="2"/>
          </rPr>
          <t xml:space="preserve">
</t>
        </r>
      </text>
    </comment>
    <comment ref="B35" authorId="1" shapeId="0" xr:uid="{00000000-0006-0000-0500-000007000000}">
      <text>
        <r>
          <rPr>
            <b/>
            <sz val="9"/>
            <color indexed="60"/>
            <rFont val="Tahoma"/>
            <family val="2"/>
          </rPr>
          <t>Send form with name fields completed
 to Grants Officer. Salary information will be added and form returned.</t>
        </r>
        <r>
          <rPr>
            <sz val="9"/>
            <color indexed="81"/>
            <rFont val="Tahoma"/>
            <family val="2"/>
          </rPr>
          <t xml:space="preserve">
</t>
        </r>
      </text>
    </comment>
    <comment ref="A39" authorId="1" shapeId="0" xr:uid="{00000000-0006-0000-0500-000008000000}">
      <text>
        <r>
          <rPr>
            <b/>
            <sz val="9"/>
            <color indexed="60"/>
            <rFont val="Tahoma"/>
            <family val="2"/>
          </rPr>
          <t>Only Evaluation Personnel Costs should be entered on these lines.</t>
        </r>
      </text>
    </comment>
    <comment ref="I39" authorId="0" shapeId="0" xr:uid="{00000000-0006-0000-0500-000009000000}">
      <text>
        <r>
          <rPr>
            <b/>
            <sz val="9"/>
            <color indexed="60"/>
            <rFont val="Tahoma"/>
            <family val="2"/>
          </rPr>
          <t>If portion of total salary will be used as match, enter here.</t>
        </r>
      </text>
    </comment>
    <comment ref="G40" authorId="1" shapeId="0" xr:uid="{00000000-0006-0000-0500-00000A000000}">
      <text>
        <r>
          <rPr>
            <b/>
            <sz val="9"/>
            <color indexed="60"/>
            <rFont val="Tahoma"/>
            <family val="2"/>
          </rPr>
          <t>Cell data may be overwritten</t>
        </r>
        <r>
          <rPr>
            <sz val="9"/>
            <color indexed="81"/>
            <rFont val="Tahoma"/>
            <family val="2"/>
          </rPr>
          <t xml:space="preserve">
</t>
        </r>
      </text>
    </comment>
    <comment ref="A128" authorId="1" shapeId="0" xr:uid="{00000000-0006-0000-0500-00000B000000}">
      <text>
        <r>
          <rPr>
            <b/>
            <sz val="9"/>
            <color indexed="60"/>
            <rFont val="Tahoma"/>
            <family val="2"/>
          </rPr>
          <t xml:space="preserve">Enter all temporary positions and salary on this page, even if they will not be used until later budget periods.
</t>
        </r>
        <r>
          <rPr>
            <sz val="9"/>
            <color indexed="60"/>
            <rFont val="Tahoma"/>
            <family val="2"/>
          </rPr>
          <t xml:space="preserve">
</t>
        </r>
      </text>
    </comment>
    <comment ref="BJ168" authorId="1" shapeId="0" xr:uid="{00000000-0006-0000-0500-00000C000000}">
      <text>
        <r>
          <rPr>
            <b/>
            <sz val="9"/>
            <color indexed="60"/>
            <rFont val="Tahoma"/>
            <family val="2"/>
          </rPr>
          <t xml:space="preserve">Insert Multiplier Description (Days, Units, Etc.). Each Multiplier Column must be &gt;0 for correct calculation. Default value is "1"
</t>
        </r>
        <r>
          <rPr>
            <sz val="9"/>
            <color indexed="81"/>
            <rFont val="Tahoma"/>
            <family val="2"/>
          </rPr>
          <t xml:space="preserve">
</t>
        </r>
      </text>
    </comment>
    <comment ref="BI182" authorId="1" shapeId="0" xr:uid="{00000000-0006-0000-0500-00000D000000}">
      <text>
        <r>
          <rPr>
            <b/>
            <sz val="9"/>
            <color indexed="60"/>
            <rFont val="Tahoma"/>
            <family val="2"/>
          </rPr>
          <t>Volunteer Hours</t>
        </r>
        <r>
          <rPr>
            <sz val="9"/>
            <color indexed="81"/>
            <rFont val="Tahoma"/>
            <family val="2"/>
          </rPr>
          <t xml:space="preserve">
</t>
        </r>
      </text>
    </comment>
    <comment ref="BL182" authorId="1" shapeId="0" xr:uid="{00000000-0006-0000-0500-00000E000000}">
      <text>
        <r>
          <rPr>
            <b/>
            <sz val="9"/>
            <color indexed="60"/>
            <rFont val="Tahoma"/>
            <family val="2"/>
          </rPr>
          <t>As defined by Independent Sector</t>
        </r>
        <r>
          <rPr>
            <sz val="9"/>
            <color indexed="60"/>
            <rFont val="Tahoma"/>
            <family val="2"/>
          </rPr>
          <t xml:space="preserve">
</t>
        </r>
      </text>
    </comment>
    <comment ref="BI183" authorId="1" shapeId="0" xr:uid="{00000000-0006-0000-0500-00000F000000}">
      <text>
        <r>
          <rPr>
            <b/>
            <sz val="9"/>
            <color indexed="60"/>
            <rFont val="Tahoma"/>
            <family val="2"/>
          </rPr>
          <t>Number of Acres</t>
        </r>
      </text>
    </comment>
    <comment ref="BI184" authorId="1" shapeId="0" xr:uid="{00000000-0006-0000-0500-000010000000}">
      <text>
        <r>
          <rPr>
            <b/>
            <sz val="9"/>
            <color indexed="81"/>
            <rFont val="Tahoma"/>
            <family val="2"/>
          </rPr>
          <t>Hours/Days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krutherford</author>
    <author>Tech Support</author>
  </authors>
  <commentList>
    <comment ref="AL13" authorId="0" shapeId="0" xr:uid="{00000000-0006-0000-0700-000001000000}">
      <text>
        <r>
          <rPr>
            <b/>
            <sz val="9"/>
            <color indexed="60"/>
            <rFont val="Tahoma"/>
            <family val="2"/>
          </rPr>
          <t>Cells T2 and T13 must display 0 (zero). If not, adjust figures elsewhere in spreadsheet, or use Goal Seek function in Excel (see instruction sheet).</t>
        </r>
        <r>
          <rPr>
            <sz val="9"/>
            <color indexed="81"/>
            <rFont val="Tahoma"/>
            <family val="2"/>
          </rPr>
          <t xml:space="preserve">
</t>
        </r>
      </text>
    </comment>
    <comment ref="BZ31" authorId="1" shapeId="0" xr:uid="{00000000-0006-0000-0700-000002000000}">
      <text>
        <r>
          <rPr>
            <b/>
            <sz val="9"/>
            <color indexed="60"/>
            <rFont val="Tahoma"/>
            <family val="2"/>
          </rPr>
          <t>Some sponsors require a specific percentage of a project budget to be dedicated to program evaluation. If you would like to determine if your project meets requirements choose itemized purpose.</t>
        </r>
      </text>
    </comment>
    <comment ref="CA31" authorId="1" shapeId="0" xr:uid="{00000000-0006-0000-0700-000003000000}">
      <text>
        <r>
          <rPr>
            <b/>
            <sz val="9"/>
            <color indexed="60"/>
            <rFont val="Tahoma"/>
            <family val="2"/>
          </rPr>
          <t>Multiplier is to be used if total needs to be multiplied by a number of counties or other factor not included in worksheet. Default is 1.</t>
        </r>
      </text>
    </comment>
    <comment ref="CB31" authorId="1" shapeId="0" xr:uid="{00000000-0006-0000-0700-000004000000}">
      <text>
        <r>
          <rPr>
            <b/>
            <sz val="9"/>
            <color indexed="60"/>
            <rFont val="Tahoma"/>
            <family val="2"/>
          </rPr>
          <t>Pink columns must have a value to allow for correct calculation</t>
        </r>
        <r>
          <rPr>
            <sz val="9"/>
            <color indexed="81"/>
            <rFont val="Tahoma"/>
            <family val="2"/>
          </rPr>
          <t xml:space="preserve">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krutherford</author>
    <author>Tech Support</author>
  </authors>
  <commentList>
    <comment ref="AI3" authorId="0" shapeId="0" xr:uid="{00000000-0006-0000-0900-000001000000}">
      <text>
        <r>
          <rPr>
            <b/>
            <sz val="9"/>
            <color indexed="60"/>
            <rFont val="Tahoma"/>
            <family val="2"/>
          </rPr>
          <t>A single Budget Period may not exceed 12 calendar months.</t>
        </r>
        <r>
          <rPr>
            <sz val="9"/>
            <color indexed="81"/>
            <rFont val="Tahoma"/>
            <family val="2"/>
          </rPr>
          <t xml:space="preserve">
</t>
        </r>
      </text>
    </comment>
    <comment ref="AM13" authorId="0" shapeId="0" xr:uid="{00000000-0006-0000-0900-000002000000}">
      <text>
        <r>
          <rPr>
            <b/>
            <sz val="9"/>
            <color indexed="60"/>
            <rFont val="Tahoma"/>
            <family val="2"/>
          </rPr>
          <t>Cells T2 and T13 must display 0 (zero). If not, adjust figures elsewhere in spreadsheet, or use Goal Seek function in Excel (see instruction sheet).</t>
        </r>
        <r>
          <rPr>
            <sz val="9"/>
            <color indexed="81"/>
            <rFont val="Tahoma"/>
            <family val="2"/>
          </rPr>
          <t xml:space="preserve">
</t>
        </r>
      </text>
    </comment>
    <comment ref="BM30" authorId="1" shapeId="0" xr:uid="{00000000-0006-0000-0900-000003000000}">
      <text>
        <r>
          <rPr>
            <b/>
            <sz val="9"/>
            <color indexed="60"/>
            <rFont val="Tahoma"/>
            <family val="2"/>
          </rPr>
          <t>Some sponsors require a specific percentage of a project budget to be dedicated to program evaluation. If you would like to determine if your project meets requirements choose itemized purpose.</t>
        </r>
      </text>
    </comment>
    <comment ref="BN30" authorId="1" shapeId="0" xr:uid="{00000000-0006-0000-0900-000004000000}">
      <text>
        <r>
          <rPr>
            <b/>
            <sz val="9"/>
            <color indexed="60"/>
            <rFont val="Tahoma"/>
            <family val="2"/>
          </rPr>
          <t>Multiplier is to be used if total needs to be multiplied by a number of counties or other factor not included in worksheet. Default is 1.</t>
        </r>
      </text>
    </comment>
    <comment ref="BO30" authorId="1" shapeId="0" xr:uid="{00000000-0006-0000-0900-000005000000}">
      <text>
        <r>
          <rPr>
            <b/>
            <sz val="9"/>
            <color indexed="60"/>
            <rFont val="Tahoma"/>
            <family val="2"/>
          </rPr>
          <t>Pink columns must have a value to allow for correct calculation</t>
        </r>
        <r>
          <rPr>
            <sz val="9"/>
            <color indexed="81"/>
            <rFont val="Tahoma"/>
            <family val="2"/>
          </rPr>
          <t xml:space="preserve">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krutherford</author>
    <author>Tech Support</author>
  </authors>
  <commentList>
    <comment ref="AH3" authorId="0" shapeId="0" xr:uid="{00000000-0006-0000-0B00-000001000000}">
      <text>
        <r>
          <rPr>
            <b/>
            <sz val="9"/>
            <color indexed="60"/>
            <rFont val="Tahoma"/>
            <family val="2"/>
          </rPr>
          <t>A single Budget Period may not exceed 12 calendar months.</t>
        </r>
        <r>
          <rPr>
            <sz val="9"/>
            <color indexed="81"/>
            <rFont val="Tahoma"/>
            <family val="2"/>
          </rPr>
          <t xml:space="preserve">
</t>
        </r>
      </text>
    </comment>
    <comment ref="AL13" authorId="0" shapeId="0" xr:uid="{00000000-0006-0000-0B00-000002000000}">
      <text>
        <r>
          <rPr>
            <b/>
            <sz val="9"/>
            <color indexed="60"/>
            <rFont val="Tahoma"/>
            <family val="2"/>
          </rPr>
          <t>Cells T2 and T13 must display 0 (zero). If not, adjust figures elsewhere in spreadsheet, or use Goal Seek function in Excel (see instruction sheet).</t>
        </r>
        <r>
          <rPr>
            <sz val="9"/>
            <color indexed="81"/>
            <rFont val="Tahoma"/>
            <family val="2"/>
          </rPr>
          <t xml:space="preserve">
</t>
        </r>
      </text>
    </comment>
    <comment ref="BL30" authorId="1" shapeId="0" xr:uid="{00000000-0006-0000-0B00-000003000000}">
      <text>
        <r>
          <rPr>
            <b/>
            <sz val="9"/>
            <color indexed="60"/>
            <rFont val="Tahoma"/>
            <family val="2"/>
          </rPr>
          <t>Some sponsors require a specific percentage of a project budget to be dedicated to program evaluation. If you would like to determine if your project meets requirements choose itemized purpose.</t>
        </r>
      </text>
    </comment>
    <comment ref="BM30" authorId="1" shapeId="0" xr:uid="{00000000-0006-0000-0B00-000004000000}">
      <text>
        <r>
          <rPr>
            <b/>
            <sz val="9"/>
            <color indexed="60"/>
            <rFont val="Tahoma"/>
            <family val="2"/>
          </rPr>
          <t>Multiplier is to be used if total needs to be multiplied by a number of counties or other factor not included in worksheet. Default is 1.</t>
        </r>
      </text>
    </comment>
    <comment ref="BN30" authorId="1" shapeId="0" xr:uid="{00000000-0006-0000-0B00-000005000000}">
      <text>
        <r>
          <rPr>
            <b/>
            <sz val="9"/>
            <color indexed="60"/>
            <rFont val="Tahoma"/>
            <family val="2"/>
          </rPr>
          <t>Pink columns must have a value to allow for correct calculation</t>
        </r>
        <r>
          <rPr>
            <sz val="9"/>
            <color indexed="81"/>
            <rFont val="Tahoma"/>
            <family val="2"/>
          </rPr>
          <t xml:space="preserve">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krutherford</author>
    <author>Tech Support</author>
  </authors>
  <commentList>
    <comment ref="AH3" authorId="0" shapeId="0" xr:uid="{00000000-0006-0000-0D00-000001000000}">
      <text>
        <r>
          <rPr>
            <b/>
            <sz val="9"/>
            <color indexed="60"/>
            <rFont val="Tahoma"/>
            <family val="2"/>
          </rPr>
          <t>A single Budget Period may not exceed 12 calendar months.</t>
        </r>
        <r>
          <rPr>
            <sz val="9"/>
            <color indexed="81"/>
            <rFont val="Tahoma"/>
            <family val="2"/>
          </rPr>
          <t xml:space="preserve">
</t>
        </r>
      </text>
    </comment>
    <comment ref="AL13" authorId="0" shapeId="0" xr:uid="{00000000-0006-0000-0D00-000002000000}">
      <text>
        <r>
          <rPr>
            <b/>
            <sz val="9"/>
            <color indexed="60"/>
            <rFont val="Tahoma"/>
            <family val="2"/>
          </rPr>
          <t>Cells T2 and T13 must display 0 (zero). If not, adjust figures elsewhere in spreadsheet, or use Goal Seek function in Excel (see instruction sheet).</t>
        </r>
        <r>
          <rPr>
            <sz val="9"/>
            <color indexed="81"/>
            <rFont val="Tahoma"/>
            <family val="2"/>
          </rPr>
          <t xml:space="preserve">
</t>
        </r>
      </text>
    </comment>
    <comment ref="BL30" authorId="1" shapeId="0" xr:uid="{00000000-0006-0000-0D00-000003000000}">
      <text>
        <r>
          <rPr>
            <b/>
            <sz val="9"/>
            <color indexed="60"/>
            <rFont val="Tahoma"/>
            <family val="2"/>
          </rPr>
          <t>Some sponsors require a specific percentage of a project budget to be dedicated to program evaluation. If you would like to determine if your project meets requirements choose itemized purpose.</t>
        </r>
      </text>
    </comment>
    <comment ref="BM30" authorId="1" shapeId="0" xr:uid="{00000000-0006-0000-0D00-000004000000}">
      <text>
        <r>
          <rPr>
            <b/>
            <sz val="9"/>
            <color indexed="60"/>
            <rFont val="Tahoma"/>
            <family val="2"/>
          </rPr>
          <t>Multiplier is to be used if total needs to be multiplied by a number of counties or other factor not included in worksheet. Default is 1.</t>
        </r>
      </text>
    </comment>
    <comment ref="BN30" authorId="1" shapeId="0" xr:uid="{00000000-0006-0000-0D00-000005000000}">
      <text>
        <r>
          <rPr>
            <b/>
            <sz val="9"/>
            <color indexed="60"/>
            <rFont val="Tahoma"/>
            <family val="2"/>
          </rPr>
          <t>Pink columns must have a value to allow for correct calculation</t>
        </r>
        <r>
          <rPr>
            <sz val="9"/>
            <color indexed="81"/>
            <rFont val="Tahoma"/>
            <family val="2"/>
          </rPr>
          <t xml:space="preserve">
</t>
        </r>
      </text>
    </comment>
  </commentList>
</comments>
</file>

<file path=xl/sharedStrings.xml><?xml version="1.0" encoding="utf-8"?>
<sst xmlns="http://schemas.openxmlformats.org/spreadsheetml/2006/main" count="2695" uniqueCount="368">
  <si>
    <t>Type of Grant (select)</t>
  </si>
  <si>
    <t>NIFA Competitive</t>
  </si>
  <si>
    <t>NIFA Formula</t>
  </si>
  <si>
    <t>Other</t>
  </si>
  <si>
    <t>Indirect Cost Basis (select)</t>
  </si>
  <si>
    <t>TFC</t>
  </si>
  <si>
    <t>MTDC</t>
  </si>
  <si>
    <t>Match Requirement</t>
  </si>
  <si>
    <t>Sponsor</t>
  </si>
  <si>
    <t>CES</t>
  </si>
  <si>
    <t>Year 1</t>
  </si>
  <si>
    <t>Year 2</t>
  </si>
  <si>
    <t>Year 3</t>
  </si>
  <si>
    <t>Year 4</t>
  </si>
  <si>
    <t>Totals</t>
  </si>
  <si>
    <t>Total</t>
  </si>
  <si>
    <t>Match</t>
  </si>
  <si>
    <t>Total Professional Staff Salary</t>
  </si>
  <si>
    <t xml:space="preserve">Fringe </t>
  </si>
  <si>
    <t>Total Professional Staff Cost</t>
  </si>
  <si>
    <t>Total Personnel Salary/Wages</t>
  </si>
  <si>
    <t>Total Fringe</t>
  </si>
  <si>
    <t>Total Personnel Costs</t>
  </si>
  <si>
    <t>Travel</t>
  </si>
  <si>
    <t>Participant Costs</t>
  </si>
  <si>
    <t>Equipment</t>
  </si>
  <si>
    <t>Other Direct Costs</t>
  </si>
  <si>
    <t>Materials and Supplies</t>
  </si>
  <si>
    <t>Publications</t>
  </si>
  <si>
    <t xml:space="preserve">Other Costs </t>
  </si>
  <si>
    <t>Sub-Awards (including indirects)</t>
  </si>
  <si>
    <t xml:space="preserve">     Sub -Award included in MTDC</t>
  </si>
  <si>
    <t>Total Other Direct Costs</t>
  </si>
  <si>
    <t>Total Direct Costs</t>
  </si>
  <si>
    <t>Indirect Cost Base</t>
  </si>
  <si>
    <t>TFC Calculated Indirect Costs</t>
  </si>
  <si>
    <t>Grand Total</t>
  </si>
  <si>
    <t>Required Funds</t>
  </si>
  <si>
    <t>Deviation</t>
  </si>
  <si>
    <t>Salary</t>
  </si>
  <si>
    <t>Fringe</t>
  </si>
  <si>
    <t>Year 5</t>
  </si>
  <si>
    <t>Effort</t>
  </si>
  <si>
    <t>TDC</t>
  </si>
  <si>
    <t>MTDC Calculated Indirect Costs</t>
  </si>
  <si>
    <t>TDC Calculated Indirect Costs</t>
  </si>
  <si>
    <t xml:space="preserve">Allowed Indirect Costs </t>
  </si>
  <si>
    <t>NOTES:</t>
  </si>
  <si>
    <t>Total Temporary Staff Wages</t>
  </si>
  <si>
    <t>Total Temporary Staff Cost</t>
  </si>
  <si>
    <t>Grand</t>
  </si>
  <si>
    <t># People</t>
  </si>
  <si>
    <t># Nights</t>
  </si>
  <si>
    <t>Out-of-State Domestic</t>
  </si>
  <si>
    <t>In-State Domestic</t>
  </si>
  <si>
    <t>Per Diem</t>
  </si>
  <si>
    <t>Destination</t>
  </si>
  <si>
    <t>Airfare</t>
  </si>
  <si>
    <t>Foreign</t>
  </si>
  <si>
    <t>Stipends</t>
  </si>
  <si>
    <t>Subsistence</t>
  </si>
  <si>
    <t>Tuition/Fees/Insurance</t>
  </si>
  <si>
    <t>Other (specify)</t>
  </si>
  <si>
    <t>Description</t>
  </si>
  <si>
    <t># Participants</t>
  </si>
  <si>
    <t>Cost Per</t>
  </si>
  <si>
    <t>Grand Total Travel</t>
  </si>
  <si>
    <t>Grand Total Participant Costs</t>
  </si>
  <si>
    <t>Sub-Total</t>
  </si>
  <si>
    <t>Other Costs</t>
  </si>
  <si>
    <t>Consultants</t>
  </si>
  <si>
    <t>Telecommunications</t>
  </si>
  <si>
    <t>Postage</t>
  </si>
  <si>
    <t>Grand Total Other Costs</t>
  </si>
  <si>
    <t>Facility Rental</t>
  </si>
  <si>
    <t># of Items</t>
  </si>
  <si>
    <t>Cost Each</t>
  </si>
  <si>
    <t>Grand Total Equipment</t>
  </si>
  <si>
    <t>Unrecovered indirects allowed?</t>
  </si>
  <si>
    <t>Yes</t>
  </si>
  <si>
    <t>No</t>
  </si>
  <si>
    <t>Non-Federal Unrecovered Indirects</t>
  </si>
  <si>
    <t>Federal Unrecovered Indirects</t>
  </si>
  <si>
    <t>Total Unrecovered Indirects</t>
  </si>
  <si>
    <t xml:space="preserve">     Sub -Awardee Indirect Costs</t>
  </si>
  <si>
    <t xml:space="preserve">     Sub-Award Negotiated Indirects</t>
  </si>
  <si>
    <t xml:space="preserve">     Sub-Award Unrecovered Indirects</t>
  </si>
  <si>
    <t>Sub-Award Unrecovered Indirects</t>
  </si>
  <si>
    <t>NOTE: Gray and Orange Cells Require User Input. All Other Cells Auto-Populate.</t>
  </si>
  <si>
    <t>TFC Unrecovered Indirect</t>
  </si>
  <si>
    <t>Inflation Rate</t>
  </si>
  <si>
    <t>4-Color Brochure</t>
  </si>
  <si>
    <t>4-Color Postcards</t>
  </si>
  <si>
    <t>4-Color Posters</t>
  </si>
  <si>
    <t>4-Color Workbooks stapled</t>
  </si>
  <si>
    <t>4-Color Workbooks spiral-bound</t>
  </si>
  <si>
    <t>Quantity</t>
  </si>
  <si>
    <t xml:space="preserve">% Salary </t>
  </si>
  <si>
    <t>Color Copies (1 side)</t>
  </si>
  <si>
    <t>Color Copies (2 sides)</t>
  </si>
  <si>
    <t>Black and White Copies (1 side)</t>
  </si>
  <si>
    <t>Black and White Copies (2 sides)</t>
  </si>
  <si>
    <t>Grand Total Publications</t>
  </si>
  <si>
    <t xml:space="preserve">Other </t>
  </si>
  <si>
    <t>No Indirects</t>
  </si>
  <si>
    <t>Institution</t>
  </si>
  <si>
    <t>Amount</t>
  </si>
  <si>
    <t>Amount included in MTDC</t>
  </si>
  <si>
    <t>Sub-Awardee Unrecovered Indirect Costs</t>
  </si>
  <si>
    <t>Sub-Awardee Allowed Indirect Costs</t>
  </si>
  <si>
    <t>Equipment (&gt;$5,000 per item)</t>
  </si>
  <si>
    <t>Number of Days</t>
  </si>
  <si>
    <t>Cost Per Day</t>
  </si>
  <si>
    <t>Year</t>
  </si>
  <si>
    <t>Total by year</t>
  </si>
  <si>
    <t>Sub-Award Calculations</t>
  </si>
  <si>
    <t>Project Name:</t>
  </si>
  <si>
    <t>PI:</t>
  </si>
  <si>
    <t>Sponsor:</t>
  </si>
  <si>
    <t>University of Arkansas Cooperative Extension Service</t>
  </si>
  <si>
    <t>Sponsored Programs Budget Workbook</t>
  </si>
  <si>
    <t>Indirect Cost Rate (%) (See RFP)</t>
  </si>
  <si>
    <t>Cotton Inc.</t>
  </si>
  <si>
    <t>DHS Early Childhood</t>
  </si>
  <si>
    <t>APHIS</t>
  </si>
  <si>
    <t>Custom Indirects</t>
  </si>
  <si>
    <t>Grand Total Materials/Supplies</t>
  </si>
  <si>
    <t>Grand Total Facility Rental</t>
  </si>
  <si>
    <t>Number</t>
  </si>
  <si>
    <t>of Pages</t>
  </si>
  <si>
    <t>Total Budget:</t>
  </si>
  <si>
    <t>Budget Allowed:</t>
  </si>
  <si>
    <t>Match Required:</t>
  </si>
  <si>
    <t>Match in Budget:</t>
  </si>
  <si>
    <t>Salary figures will be blacked out when returned. Begin your calculations by estimating Effort % for each employee listed on worksheet, then adjust as necessary later in budgeting process.</t>
  </si>
  <si>
    <t>Indirect Cost Rate (based on worksheet entry)</t>
  </si>
  <si>
    <t>Sub-Awardee Negotiated Indirect Costs (Request from Institution)</t>
  </si>
  <si>
    <t>Salary Savings:</t>
  </si>
  <si>
    <t>Percent</t>
  </si>
  <si>
    <t>Lesser of TFC/MTDC</t>
  </si>
  <si>
    <t>Role</t>
  </si>
  <si>
    <t>Professional Staff Names</t>
  </si>
  <si>
    <t>Temporary Staff Names</t>
  </si>
  <si>
    <t>MM</t>
  </si>
  <si>
    <t>YYYY</t>
  </si>
  <si>
    <t>Months</t>
  </si>
  <si>
    <t>Budget Period 1</t>
  </si>
  <si>
    <t>Budget Period 2</t>
  </si>
  <si>
    <t>Budget Period 3</t>
  </si>
  <si>
    <t>Budget Period 4</t>
  </si>
  <si>
    <t>Budget Period 5</t>
  </si>
  <si>
    <t>In-Kind</t>
  </si>
  <si>
    <t>In-Kind Contribution</t>
  </si>
  <si>
    <t>Party</t>
  </si>
  <si>
    <t>Value</t>
  </si>
  <si>
    <t>Grand Total In-kind Contributions</t>
  </si>
  <si>
    <t>In-Kind Contributions (Non-Cash)</t>
  </si>
  <si>
    <t>Total Salary</t>
  </si>
  <si>
    <t>Category</t>
  </si>
  <si>
    <t>Participants Costs</t>
  </si>
  <si>
    <t xml:space="preserve">    Publications</t>
  </si>
  <si>
    <t xml:space="preserve">    Facility Rental</t>
  </si>
  <si>
    <t xml:space="preserve">    Other Costs</t>
  </si>
  <si>
    <t xml:space="preserve">    Sub-Awards</t>
  </si>
  <si>
    <t>Total Personnel</t>
  </si>
  <si>
    <t>Salaries/Wages</t>
  </si>
  <si>
    <t>Indirect Costs</t>
  </si>
  <si>
    <t xml:space="preserve">    In-Kind Contribution</t>
  </si>
  <si>
    <t>Project Name</t>
  </si>
  <si>
    <t>PI</t>
  </si>
  <si>
    <t xml:space="preserve">Indirect Rate </t>
  </si>
  <si>
    <t>Pulaski County</t>
  </si>
  <si>
    <t>Garland County</t>
  </si>
  <si>
    <t>Vicinity</t>
  </si>
  <si>
    <t>Mileage</t>
  </si>
  <si>
    <t>Average</t>
  </si>
  <si>
    <t>Round Trip</t>
  </si>
  <si>
    <t>Fee</t>
  </si>
  <si>
    <t xml:space="preserve">Registration </t>
  </si>
  <si>
    <t>Registration</t>
  </si>
  <si>
    <t xml:space="preserve"># of </t>
  </si>
  <si>
    <t>Vehicles</t>
  </si>
  <si>
    <t>Travel Day</t>
  </si>
  <si>
    <t>Meals</t>
  </si>
  <si>
    <t>Daily</t>
  </si>
  <si>
    <t>Travel Base ($2500 X #FTEs)</t>
  </si>
  <si>
    <t>FTE</t>
  </si>
  <si>
    <t>Adjust Base (+/-)</t>
  </si>
  <si>
    <t>Start Date</t>
  </si>
  <si>
    <t>End Date</t>
  </si>
  <si>
    <t>Month</t>
  </si>
  <si>
    <t>Periods in Budget:</t>
  </si>
  <si>
    <t>Budget Period 1:</t>
  </si>
  <si>
    <t>Budget Period 2:</t>
  </si>
  <si>
    <t>Budget Period 3:</t>
  </si>
  <si>
    <t>Budget Period 4:</t>
  </si>
  <si>
    <t>Budget Period 5:</t>
  </si>
  <si>
    <t>Sub-Awardee negotiated indirect cost rate (%):  (Request from Institution)</t>
  </si>
  <si>
    <t>Unrecovered Indirects</t>
  </si>
  <si>
    <t>Running Grand Total</t>
  </si>
  <si>
    <t>Budget Period 5 Calculations</t>
  </si>
  <si>
    <t>Budget Period 4 Calculations</t>
  </si>
  <si>
    <t xml:space="preserve">Budget Period 3 Calculations </t>
  </si>
  <si>
    <t xml:space="preserve">Budget Period 1 Calculations </t>
  </si>
  <si>
    <t>Fees</t>
  </si>
  <si>
    <t>People</t>
  </si>
  <si>
    <t>Nights</t>
  </si>
  <si>
    <t>Vic.</t>
  </si>
  <si>
    <t>Tot.</t>
  </si>
  <si>
    <t>Ave.</t>
  </si>
  <si>
    <t>Qty.</t>
  </si>
  <si>
    <t>Days</t>
  </si>
  <si>
    <t>Pgs.</t>
  </si>
  <si>
    <t>Calculations</t>
  </si>
  <si>
    <t>B/W Copies (2 sides)</t>
  </si>
  <si>
    <t>In-Kind Contributions</t>
  </si>
  <si>
    <t>(Non-Cash)</t>
  </si>
  <si>
    <t xml:space="preserve">Grand Total </t>
  </si>
  <si>
    <t>4-Color books stapled</t>
  </si>
  <si>
    <t xml:space="preserve"> (&gt;$5,000 per item)</t>
  </si>
  <si>
    <t>Materials and</t>
  </si>
  <si>
    <t>Supplies</t>
  </si>
  <si>
    <t>4-Color books spiral</t>
  </si>
  <si>
    <t>IR</t>
  </si>
  <si>
    <t>Sponsor in Budget</t>
  </si>
  <si>
    <t xml:space="preserve">Unrecovered indirects </t>
  </si>
  <si>
    <t xml:space="preserve">Indirect Cost Rate (%) </t>
  </si>
  <si>
    <t>Cover Sheet/Summary</t>
  </si>
  <si>
    <t>Enter complete project name as included on proposal.</t>
  </si>
  <si>
    <t>Enter lead investigator for project. This will be the faculty member who will provide primary oversight and leadership and will be the primary conduct for grant-related matters.</t>
  </si>
  <si>
    <t>Enter the "Grantor's" name. If a sub-award, enter both the lead institution and the origin of funds. Example: "UALR--USDA/NIFA"</t>
  </si>
  <si>
    <t>Type of Grant</t>
  </si>
  <si>
    <t>Select from drop-down box.</t>
  </si>
  <si>
    <t>Indirect Cost Basis</t>
  </si>
  <si>
    <t>Indirect Cost Rate</t>
  </si>
  <si>
    <t>Enter percentage of funds to be provided by sponsor. CES match will auto-populate.</t>
  </si>
  <si>
    <t>Field will auto-populate based on previous entries.</t>
  </si>
  <si>
    <t>Salary Inflation Rate</t>
  </si>
  <si>
    <t>Start Date/End Date</t>
  </si>
  <si>
    <t>Periods in Budget</t>
  </si>
  <si>
    <t>Budget Allowed</t>
  </si>
  <si>
    <t>If the budget is limited to a specific figure, enter that amount.</t>
  </si>
  <si>
    <t>Additional budget lines, including the lines in the yellow box, will self-populate as the budget is completed. NOTE: When budget is complete, the deviation lines in the yellow box must equal zero.</t>
  </si>
  <si>
    <t>Budget Summary</t>
  </si>
  <si>
    <t>All fields will auto-populate as budget is completed.</t>
  </si>
  <si>
    <t>Budget Information</t>
  </si>
  <si>
    <t>For each budget period, enter CES matching funds, the federal/sponsor share, and in-kind contributions. The total award will self-populate, as will indirect cost information.</t>
  </si>
  <si>
    <t>If unrecovered indirects are allowed as matching funds, data for Columns J and K must be requested from the awarding institution and entered. Additional field will auto-populate and</t>
  </si>
  <si>
    <t>Budget Periods 1-5</t>
  </si>
  <si>
    <t>Enter role of key personnel (PI, Co-PI, Researcher, etc.)</t>
  </si>
  <si>
    <t>At this point, send the budget workbook to your assigned grants officer. They will enter salary information for key personnel and return. NOTE: The total salary for each of the key personnel will be</t>
  </si>
  <si>
    <t>blacked out upon return but will calculate correctly as additional data is entered. The second line of salary information is populated only if a budget period spans two fiscal years.</t>
  </si>
  <si>
    <t>Enter the percent of effort each of the listed personnel will provide during the budget period. If the budget period spans fiscal years, percent effort must be included on each line.</t>
  </si>
  <si>
    <t>This field will auto-populate based on percent effort listed.</t>
  </si>
  <si>
    <t>For the most accurate budget information, the following steps should be completed in the order noted.</t>
  </si>
  <si>
    <t>NOTE</t>
  </si>
  <si>
    <t>All fields must be completed. Totals will auto-populate.</t>
  </si>
  <si>
    <t>Equipment is defined as an individual item with a lifetime in excess of one year and a cost of greater than $5,000 per item. For each piece of equipment, enter a description, quantity, and cost.</t>
  </si>
  <si>
    <t>Materials and supplies are items with a lifetime of less than one year and a cost of less than $5,000 per item. Describe each material or supply and fill in cost information. Typically, office expenses,</t>
  </si>
  <si>
    <t>supplies, etc. are included in the indirect cost rate and should not be entered in the materials and supplies budget.</t>
  </si>
  <si>
    <t>Budget information for production of typical publications is provided. Complete all fields to receive an accurate cost. If a publication does not meet the standards of those pre-populated, enter</t>
  </si>
  <si>
    <t>description and cost in "Other."</t>
  </si>
  <si>
    <t>Enter facility/purpose under description as well as cost information.</t>
  </si>
  <si>
    <t>If a third party is providing labor or other in-kind contribution of value, enter a description and cost.</t>
  </si>
  <si>
    <t>Budget Fields</t>
  </si>
  <si>
    <t>matching for the project. Upon completion, all fields will auto-populate and indirect costs will be calculated. If salary savings are applicable, the data at the bottom of the worksheet may be used.</t>
  </si>
  <si>
    <t>All budget information will be transferred to the Summary on the Cover Sheet as well as the Worksheet entitled "Detailed Totals."</t>
  </si>
  <si>
    <t>Include inflation rate</t>
  </si>
  <si>
    <t xml:space="preserve">At the top right of Cover Sheet, there is a yellow box. Figures in this box are auto-populated based on data entered on the worksheet and the percentage of </t>
  </si>
  <si>
    <t>INSTRUCTIONS</t>
  </si>
  <si>
    <t>WORKBOOK PAGE</t>
  </si>
  <si>
    <t>FIELDS</t>
  </si>
  <si>
    <t>sponsor/non-sponsor funds entered in B25-26. If figures do not balance, you must adjust funding accordingly in spreadsheet. You may track changes at the bottom of each budget period.</t>
  </si>
  <si>
    <t>Complete Calculations chart as follows:</t>
  </si>
  <si>
    <t>Budget Period</t>
  </si>
  <si>
    <t>In each budget period, a checkbox is provided on line 35. If the salary inflation rate is to be applied to the portion of this budget period occurring in a subsequent fiscal year, the box must be checked.</t>
  </si>
  <si>
    <t>Effort %</t>
  </si>
  <si>
    <t>Budget Development Workbook Summary</t>
  </si>
  <si>
    <t>Budget Periods:</t>
  </si>
  <si>
    <t>Select the number of budget periods from drop-down box. A period does not necessarily have to be 12 months in length. Unused budget periods will be blacked out.</t>
  </si>
  <si>
    <t>NOTE: Worksheets for unused budget periods should be checked to confirm that no Effort % column is filled. If so, the values must be changed to Zero (0) on all non-applicable sheets.</t>
  </si>
  <si>
    <t># Part.</t>
  </si>
  <si>
    <t>Apply before project start date?</t>
  </si>
  <si>
    <t>Select desired annual salary inflation rate from drop-down box. A 3% rate is advised unless circumstances warrant otherwise. In the "Apply Before Project Start Date" field, select "Yes" if the project will start in a future fiscal year and you want to apply salary inflation to the employees current salaries prior to the project start date.</t>
  </si>
  <si>
    <t>OSP use only</t>
  </si>
  <si>
    <t>This budget workbook is intended for use by faculty and staff developing a budget for a Sponsored Programs project. The tool is not intended for distribution to sponsors; rather, the final data should be transferred to the program sponsor's forms.  The worksheets can be printed; however, each budget period will consume six letter-sized sheets.</t>
  </si>
  <si>
    <r>
      <t xml:space="preserve">Select from drop-down box only if "MTDC" or "No Indirects" is </t>
    </r>
    <r>
      <rPr>
        <sz val="9"/>
        <color rgb="FFFF0000"/>
        <rFont val="Calibri"/>
        <family val="2"/>
        <scheme val="minor"/>
      </rPr>
      <t>not</t>
    </r>
    <r>
      <rPr>
        <sz val="9"/>
        <color theme="1"/>
        <rFont val="Calibri"/>
        <family val="2"/>
        <scheme val="minor"/>
      </rPr>
      <t xml:space="preserve"> selcted for cost basis; if selected, any entry will be ignored.</t>
    </r>
  </si>
  <si>
    <r>
      <t xml:space="preserve">Enter the start and end date for </t>
    </r>
    <r>
      <rPr>
        <i/>
        <sz val="9"/>
        <color theme="1"/>
        <rFont val="Calibri"/>
        <family val="2"/>
        <scheme val="minor"/>
      </rPr>
      <t xml:space="preserve">each budget period. </t>
    </r>
    <r>
      <rPr>
        <sz val="9"/>
        <color theme="1"/>
        <rFont val="Calibri"/>
        <family val="2"/>
        <scheme val="minor"/>
      </rPr>
      <t>A budget period may not exceed 12 months. After entering the first budget period, you must still input dates for the remaining periods. These fields do not auto-populate.</t>
    </r>
  </si>
  <si>
    <r>
      <rPr>
        <i/>
        <sz val="9"/>
        <color rgb="FFFF0000"/>
        <rFont val="Calibri"/>
        <family val="2"/>
        <scheme val="minor"/>
      </rPr>
      <t>You must enter temporary staff salary data based on budgeted amounts or information from Human Resources.</t>
    </r>
    <r>
      <rPr>
        <i/>
        <sz val="9"/>
        <color theme="1"/>
        <rFont val="Calibri"/>
        <family val="2"/>
        <scheme val="minor"/>
      </rPr>
      <t xml:space="preserve">  </t>
    </r>
    <r>
      <rPr>
        <sz val="9"/>
        <color theme="1"/>
        <rFont val="Calibri"/>
        <family val="2"/>
        <scheme val="minor"/>
      </rPr>
      <t>Fringe benefits will auto-populate.</t>
    </r>
  </si>
  <si>
    <t xml:space="preserve">Indirect Costs </t>
  </si>
  <si>
    <t xml:space="preserve">Total Other Direct </t>
  </si>
  <si>
    <t>Total Personnel Cost</t>
  </si>
  <si>
    <t>Total Other Direct</t>
  </si>
  <si>
    <t>Salary Savings</t>
  </si>
  <si>
    <t>In-kind Contribution</t>
  </si>
  <si>
    <t xml:space="preserve">Sub-Awards </t>
  </si>
  <si>
    <t>Sub-Awards</t>
  </si>
  <si>
    <t>In-kind contribution</t>
  </si>
  <si>
    <t>The "Goal-Seek" function of Excel (under "What If? In Data tab) can be utilized on the matching deviation cell on any page (highlighted in orange).</t>
  </si>
  <si>
    <r>
      <t>data will be transferred to remaining worksheets.</t>
    </r>
    <r>
      <rPr>
        <sz val="9"/>
        <color rgb="FFFF0000"/>
        <rFont val="Calibri"/>
        <family val="2"/>
        <scheme val="minor"/>
      </rPr>
      <t xml:space="preserve">  Make sure that the sub-award institution includes indirect costs at the RFP allowed rate in their total sub-award.</t>
    </r>
  </si>
  <si>
    <t>The first sub-award section is reserved for other U of A institutions including AES. UACES does not charge Indirects on these sub-awards, as they already include indirects in their sub-award budget. We can, however, use their unrecovered indirects as match, if applicable.</t>
  </si>
  <si>
    <t>If you are calculating AES sub-awards, remember that tuition cannot be included in MTDC, so it must be removed prior to calculating indirect costs.</t>
  </si>
  <si>
    <t>Over/Under Budget:</t>
  </si>
  <si>
    <t>Trips/Sessions</t>
  </si>
  <si>
    <t># Pubs.</t>
  </si>
  <si>
    <t># Pubs</t>
  </si>
  <si>
    <t>Mult.</t>
  </si>
  <si>
    <t>Mult</t>
  </si>
  <si>
    <t>Name</t>
  </si>
  <si>
    <t>Begin with Cover Sheet and Summary. Data from this page will be used to populate and set conditions for other sheets in the workbook.</t>
  </si>
  <si>
    <t>Enter information as noted. Insert multipliers as necessary depending on project needs. Multipliers may be consultants, days, etc. In order to calculate, a multiplier of at least "1" must be entered.</t>
  </si>
  <si>
    <t>UA Sub-Awards</t>
  </si>
  <si>
    <t>Non-UA Sub-Awards</t>
  </si>
  <si>
    <t>UA Sub Awards</t>
  </si>
  <si>
    <t>Non UA Sub Awars</t>
  </si>
  <si>
    <t>Total By Budget Period</t>
  </si>
  <si>
    <t>Wage</t>
  </si>
  <si>
    <t>Hours</t>
  </si>
  <si>
    <t>Adjustable</t>
  </si>
  <si>
    <t>Purpose</t>
  </si>
  <si>
    <t>Gray Cells Require User Review/Input. All Other Cells Auto-Populate.</t>
  </si>
  <si>
    <t>Notes/Comments:</t>
  </si>
  <si>
    <t>U of A Institution Only</t>
  </si>
  <si>
    <t>Program</t>
  </si>
  <si>
    <t>Evaluation</t>
  </si>
  <si>
    <t>Percentage of Funds for Evaluation</t>
  </si>
  <si>
    <t>Total Foreign</t>
  </si>
  <si>
    <t>Total Out-of-State Domestic</t>
  </si>
  <si>
    <t>Total In-State Domestic</t>
  </si>
  <si>
    <t>Total Evaluation BP5</t>
  </si>
  <si>
    <t>Total Evaluation BP4</t>
  </si>
  <si>
    <t>Total Evaluation BP3</t>
  </si>
  <si>
    <t>Total Evaluation BP2</t>
  </si>
  <si>
    <t>Total Evaluation BP1</t>
  </si>
  <si>
    <t>Total Funds for Evaluation</t>
  </si>
  <si>
    <t>Funds and percentage of funds intended for evaluation will auto-populate</t>
  </si>
  <si>
    <r>
      <t xml:space="preserve">Enter name of awarding institution for each sub-award. </t>
    </r>
    <r>
      <rPr>
        <sz val="9"/>
        <color rgb="FFFF0000"/>
        <rFont val="Calibri"/>
        <family val="2"/>
        <scheme val="minor"/>
      </rPr>
      <t>First box is for U of A Institution only.</t>
    </r>
  </si>
  <si>
    <r>
      <t xml:space="preserve">Enter names of key personnel. Include all personnel in Budget Period 1 even if they will not be working until a later period. Doing so will allow for salary inflation rates to be applied.  </t>
    </r>
    <r>
      <rPr>
        <sz val="9"/>
        <color rgb="FFFF0000"/>
        <rFont val="Calibri"/>
        <family val="2"/>
        <scheme val="minor"/>
      </rPr>
      <t>Top Box is for Evaluation Personnel only.</t>
    </r>
  </si>
  <si>
    <r>
      <t xml:space="preserve">Enter names (if known) of temporary staff. If unknown, enter titles or project roles. Enter all positions on this page, even if they will not work until a later budget period. Add number of hours and wage. In the example above, divide $10,000 by 1.03 (1.0 + inflation rate) and enter the result ($9,708). Budget Period 2 starting salary will then equal $10,000. </t>
    </r>
    <r>
      <rPr>
        <sz val="9"/>
        <color rgb="FFFF0000"/>
        <rFont val="Calibri"/>
        <family val="2"/>
        <scheme val="minor"/>
      </rPr>
      <t>Do not include graduate students under temporary staff unless they will be classified as temporary. UACES does not have a designation for graduate assistants. All such arrangements, including tuition remission, must be in the form of a sub-award to the appropriate institution.</t>
    </r>
  </si>
  <si>
    <t>Peach-headed  columns must have a value &gt;0 in order for row to calculate correctly.</t>
  </si>
  <si>
    <t>Mulltiplier</t>
  </si>
  <si>
    <t>Multiplier</t>
  </si>
  <si>
    <t>Multiplier columns can be used to include additional multipliers not already shown on worksheet in order to make calculations easier (i.e., number of counties)</t>
  </si>
  <si>
    <t>Volunteers</t>
  </si>
  <si>
    <t>Labor</t>
  </si>
  <si>
    <t xml:space="preserve">    Materials/                Supplies</t>
  </si>
  <si>
    <t>Land</t>
  </si>
  <si>
    <t>Rental Lease Value</t>
  </si>
  <si>
    <t>Rental Value</t>
  </si>
  <si>
    <t>Rental/Lease Value</t>
  </si>
  <si>
    <t>Full Indirects</t>
  </si>
  <si>
    <t>Custom</t>
  </si>
  <si>
    <t>Default</t>
  </si>
  <si>
    <t>Eval</t>
  </si>
  <si>
    <t>NOTE: Light Gray Cells require user input. All other cells auto-populate. Dark Gray cells will autopopulate but may be overwritten by user. Yellow cells are for Program Evaluation costs only. Peach-headed columns must have value &gt; 0 for row to calculate correctly.</t>
  </si>
  <si>
    <r>
      <t xml:space="preserve">In order to obtain salary information for key personnel, enter personnel names and roles into the spreadsheet and forward to grants oficer. The grants officer will pre-populate the salary fields and return a copy of the worksheet. </t>
    </r>
    <r>
      <rPr>
        <b/>
        <i/>
        <sz val="16"/>
        <color rgb="FFFF0000"/>
        <rFont val="Calibri"/>
        <family val="2"/>
        <scheme val="minor"/>
      </rPr>
      <t>You must enter salary information for temporary employees.</t>
    </r>
  </si>
  <si>
    <t xml:space="preserve">In-state, out-of-state, and foreign travel: All fields must be completed. If no funds are necessary for a given field, enter 0 (zero). </t>
  </si>
  <si>
    <t>All budget fields except those gray in color should will auto-populate. In the gray fields, you should enter the portion of the line item total that will be used as</t>
  </si>
  <si>
    <t>CEA travel to CPSMP training</t>
  </si>
  <si>
    <t>CEA travel-conduct CPSMP</t>
  </si>
  <si>
    <t>CEA-vol travel to MWE training</t>
  </si>
  <si>
    <t>Lodging</t>
  </si>
  <si>
    <t xml:space="preserve"> Per Diem</t>
  </si>
  <si>
    <t># Travel Days</t>
  </si>
  <si>
    <t>Total Miles</t>
  </si>
  <si>
    <t>Total $</t>
  </si>
  <si>
    <t># Veh.</t>
  </si>
  <si>
    <t>Travel 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</si>
</sst>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4" formatCode="_(&quot;$&quot;* #,##0.00_);_(&quot;$&quot;* \(#,##0.00\);_(&quot;$&quot;* &quot;-&quot;??_);_(@_)"/>
    <numFmt numFmtId="43" formatCode="_(* #,##0.00_);_(* \(#,##0.00\);_(* &quot;-&quot;??_);_(@_)"/>
    <numFmt numFmtId="164" formatCode="_(&quot;$&quot;* #,##0_);_(&quot;$&quot;* \(#,##0\);_(&quot;$&quot;* &quot;-&quot;??_);_(@_)"/>
    <numFmt numFmtId="165" formatCode="0.00000"/>
    <numFmt numFmtId="166" formatCode="&quot;$&quot;#,##0"/>
    <numFmt numFmtId="167" formatCode="0;\-0;;@"/>
    <numFmt numFmtId="168" formatCode="[$-409]mmmm\-yy;@"/>
    <numFmt numFmtId="169" formatCode="[$-409]mmm\-yy;@"/>
    <numFmt numFmtId="170" formatCode=";;;"/>
  </numFmts>
  <fonts count="87"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i/>
      <sz val="11"/>
      <color rgb="FFC00000"/>
      <name val="Calibri"/>
      <family val="2"/>
      <scheme val="minor"/>
    </font>
    <font>
      <b/>
      <i/>
      <sz val="11"/>
      <color rgb="FFA50021"/>
      <name val="Calibri"/>
      <family val="2"/>
      <scheme val="minor"/>
    </font>
    <font>
      <b/>
      <sz val="11"/>
      <color rgb="FFA50021"/>
      <name val="Calibri"/>
      <family val="2"/>
      <scheme val="minor"/>
    </font>
    <font>
      <b/>
      <sz val="11"/>
      <color rgb="FFC00000"/>
      <name val="Calibri"/>
      <family val="2"/>
      <scheme val="minor"/>
    </font>
    <font>
      <sz val="11"/>
      <color rgb="FFA50021"/>
      <name val="Calibri"/>
      <family val="2"/>
      <scheme val="minor"/>
    </font>
    <font>
      <b/>
      <i/>
      <sz val="11"/>
      <color theme="1"/>
      <name val="Calibri"/>
      <family val="2"/>
      <scheme val="minor"/>
    </font>
    <font>
      <sz val="10"/>
      <color theme="1"/>
      <name val="Calibri"/>
      <family val="2"/>
      <scheme val="minor"/>
    </font>
    <font>
      <sz val="11"/>
      <name val="Calibri"/>
      <family val="2"/>
      <scheme val="minor"/>
    </font>
    <font>
      <b/>
      <sz val="11"/>
      <name val="Calibri"/>
      <family val="2"/>
      <scheme val="minor"/>
    </font>
    <font>
      <i/>
      <sz val="11"/>
      <color theme="1"/>
      <name val="Calibri"/>
      <family val="2"/>
      <scheme val="minor"/>
    </font>
    <font>
      <sz val="9"/>
      <color theme="1"/>
      <name val="Calibri"/>
      <family val="2"/>
      <scheme val="minor"/>
    </font>
    <font>
      <b/>
      <sz val="9"/>
      <color theme="1"/>
      <name val="Calibri"/>
      <family val="2"/>
      <scheme val="minor"/>
    </font>
    <font>
      <b/>
      <sz val="9"/>
      <color indexed="81"/>
      <name val="Tahoma"/>
      <family val="2"/>
    </font>
    <font>
      <sz val="9"/>
      <color indexed="81"/>
      <name val="Tahoma"/>
      <family val="2"/>
    </font>
    <font>
      <sz val="8"/>
      <color theme="1"/>
      <name val="Calibri"/>
      <family val="2"/>
      <scheme val="minor"/>
    </font>
    <font>
      <sz val="8"/>
      <color rgb="FFFF0000"/>
      <name val="Calibri"/>
      <family val="2"/>
      <scheme val="minor"/>
    </font>
    <font>
      <b/>
      <sz val="8"/>
      <color theme="1"/>
      <name val="Calibri"/>
      <family val="2"/>
      <scheme val="minor"/>
    </font>
    <font>
      <sz val="12"/>
      <color rgb="FFFF0000"/>
      <name val="Calibri"/>
      <family val="2"/>
      <scheme val="minor"/>
    </font>
    <font>
      <b/>
      <i/>
      <sz val="11"/>
      <color theme="5" tint="-0.499984740745262"/>
      <name val="Calibri"/>
      <family val="2"/>
      <scheme val="minor"/>
    </font>
    <font>
      <b/>
      <i/>
      <u/>
      <sz val="11"/>
      <color theme="5" tint="-0.499984740745262"/>
      <name val="Calibri"/>
      <family val="2"/>
      <scheme val="minor"/>
    </font>
    <font>
      <sz val="9"/>
      <color rgb="FFFF0000"/>
      <name val="Calibri"/>
      <family val="2"/>
      <scheme val="minor"/>
    </font>
    <font>
      <b/>
      <sz val="12"/>
      <color theme="1"/>
      <name val="Calibri"/>
      <family val="2"/>
      <scheme val="minor"/>
    </font>
    <font>
      <b/>
      <i/>
      <sz val="11"/>
      <color theme="9" tint="0.79998168889431442"/>
      <name val="Calibri"/>
      <family val="2"/>
      <scheme val="minor"/>
    </font>
    <font>
      <sz val="11"/>
      <color theme="9" tint="0.79998168889431442"/>
      <name val="Calibri"/>
      <family val="2"/>
      <scheme val="minor"/>
    </font>
    <font>
      <b/>
      <sz val="11"/>
      <color theme="9" tint="0.79998168889431442"/>
      <name val="Calibri"/>
      <family val="2"/>
      <scheme val="minor"/>
    </font>
    <font>
      <sz val="9"/>
      <color theme="9" tint="0.79998168889431442"/>
      <name val="Calibri"/>
      <family val="2"/>
      <scheme val="minor"/>
    </font>
    <font>
      <b/>
      <sz val="16"/>
      <color rgb="FFFF0000"/>
      <name val="Calibri"/>
      <family val="2"/>
      <scheme val="minor"/>
    </font>
    <font>
      <b/>
      <sz val="16"/>
      <color theme="9" tint="0.79998168889431442"/>
      <name val="Calibri"/>
      <family val="2"/>
      <scheme val="minor"/>
    </font>
    <font>
      <b/>
      <sz val="11"/>
      <color theme="5" tint="-0.499984740745262"/>
      <name val="Calibri"/>
      <family val="2"/>
      <scheme val="minor"/>
    </font>
    <font>
      <sz val="10"/>
      <color rgb="FFFF0000"/>
      <name val="Calibri"/>
      <family val="2"/>
      <scheme val="minor"/>
    </font>
    <font>
      <b/>
      <sz val="9"/>
      <color indexed="60"/>
      <name val="Tahoma"/>
      <family val="2"/>
    </font>
    <font>
      <b/>
      <sz val="18"/>
      <color theme="1"/>
      <name val="Calibri"/>
      <family val="2"/>
      <scheme val="minor"/>
    </font>
    <font>
      <b/>
      <sz val="16"/>
      <color theme="1"/>
      <name val="Calibri"/>
      <family val="2"/>
      <scheme val="minor"/>
    </font>
    <font>
      <b/>
      <sz val="14"/>
      <color theme="1"/>
      <name val="Calibri"/>
      <family val="2"/>
      <scheme val="minor"/>
    </font>
    <font>
      <sz val="11"/>
      <color theme="5" tint="-0.499984740745262"/>
      <name val="Calibri"/>
      <family val="2"/>
      <scheme val="minor"/>
    </font>
    <font>
      <b/>
      <sz val="11"/>
      <color theme="5" tint="-0.249977111117893"/>
      <name val="Calibri"/>
      <family val="2"/>
      <scheme val="minor"/>
    </font>
    <font>
      <b/>
      <i/>
      <sz val="11"/>
      <color theme="5" tint="-0.249977111117893"/>
      <name val="Calibri"/>
      <family val="2"/>
      <scheme val="minor"/>
    </font>
    <font>
      <sz val="8"/>
      <name val="Calibri"/>
      <family val="2"/>
      <scheme val="minor"/>
    </font>
    <font>
      <b/>
      <sz val="10"/>
      <color theme="1"/>
      <name val="Calibri"/>
      <family val="2"/>
      <scheme val="minor"/>
    </font>
    <font>
      <b/>
      <i/>
      <sz val="8"/>
      <color theme="1"/>
      <name val="Calibri"/>
      <family val="2"/>
      <scheme val="minor"/>
    </font>
    <font>
      <i/>
      <sz val="8"/>
      <color theme="1"/>
      <name val="Calibri"/>
      <family val="2"/>
      <scheme val="minor"/>
    </font>
    <font>
      <sz val="8"/>
      <color theme="9" tint="0.79998168889431442"/>
      <name val="Calibri"/>
      <family val="2"/>
      <scheme val="minor"/>
    </font>
    <font>
      <i/>
      <sz val="11"/>
      <color theme="5" tint="-0.499984740745262"/>
      <name val="Calibri"/>
      <family val="2"/>
      <scheme val="minor"/>
    </font>
    <font>
      <i/>
      <sz val="11"/>
      <color rgb="FFC00000"/>
      <name val="Calibri"/>
      <family val="2"/>
      <scheme val="minor"/>
    </font>
    <font>
      <sz val="8"/>
      <color theme="5" tint="-0.499984740745262"/>
      <name val="Calibri"/>
      <family val="2"/>
      <scheme val="minor"/>
    </font>
    <font>
      <sz val="8"/>
      <color rgb="FFA50021"/>
      <name val="Calibri"/>
      <family val="2"/>
      <scheme val="minor"/>
    </font>
    <font>
      <sz val="8"/>
      <color rgb="FFC00000"/>
      <name val="Calibri"/>
      <family val="2"/>
      <scheme val="minor"/>
    </font>
    <font>
      <sz val="8"/>
      <color theme="5" tint="-0.249977111117893"/>
      <name val="Calibri"/>
      <family val="2"/>
      <scheme val="minor"/>
    </font>
    <font>
      <u/>
      <sz val="8"/>
      <color theme="5" tint="-0.499984740745262"/>
      <name val="Calibri"/>
      <family val="2"/>
      <scheme val="minor"/>
    </font>
    <font>
      <sz val="18"/>
      <color theme="1"/>
      <name val="Calibri"/>
      <family val="2"/>
      <scheme val="minor"/>
    </font>
    <font>
      <sz val="9"/>
      <color indexed="60"/>
      <name val="Tahoma"/>
      <family val="2"/>
    </font>
    <font>
      <sz val="11"/>
      <color theme="0"/>
      <name val="Calibri"/>
      <family val="2"/>
      <scheme val="minor"/>
    </font>
    <font>
      <sz val="8"/>
      <color rgb="FFCC9900"/>
      <name val="Calibri"/>
      <family val="2"/>
      <scheme val="minor"/>
    </font>
    <font>
      <b/>
      <sz val="12"/>
      <name val="Calibri"/>
      <family val="2"/>
      <scheme val="minor"/>
    </font>
    <font>
      <b/>
      <i/>
      <sz val="9"/>
      <color theme="1"/>
      <name val="Calibri"/>
      <family val="2"/>
      <scheme val="minor"/>
    </font>
    <font>
      <b/>
      <sz val="9"/>
      <color rgb="FFFF0000"/>
      <name val="Calibri"/>
      <family val="2"/>
      <scheme val="minor"/>
    </font>
    <font>
      <i/>
      <sz val="9"/>
      <color theme="1"/>
      <name val="Calibri"/>
      <family val="2"/>
      <scheme val="minor"/>
    </font>
    <font>
      <sz val="9"/>
      <name val="Calibri"/>
      <family val="2"/>
      <scheme val="minor"/>
    </font>
    <font>
      <b/>
      <sz val="9"/>
      <color theme="5" tint="-0.499984740745262"/>
      <name val="Calibri"/>
      <family val="2"/>
      <scheme val="minor"/>
    </font>
    <font>
      <b/>
      <sz val="9"/>
      <name val="Calibri"/>
      <family val="2"/>
      <scheme val="minor"/>
    </font>
    <font>
      <b/>
      <sz val="11"/>
      <color theme="0"/>
      <name val="Calibri"/>
      <family val="2"/>
      <scheme val="minor"/>
    </font>
    <font>
      <i/>
      <sz val="9"/>
      <color rgb="FFFF0000"/>
      <name val="Calibri"/>
      <family val="2"/>
      <scheme val="minor"/>
    </font>
    <font>
      <b/>
      <i/>
      <sz val="11"/>
      <name val="Calibri"/>
      <family val="2"/>
      <scheme val="minor"/>
    </font>
    <font>
      <b/>
      <i/>
      <sz val="11"/>
      <color theme="0"/>
      <name val="Calibri"/>
      <family val="2"/>
      <scheme val="minor"/>
    </font>
    <font>
      <sz val="8"/>
      <color theme="0"/>
      <name val="Calibri"/>
      <family val="2"/>
      <scheme val="minor"/>
    </font>
    <font>
      <b/>
      <sz val="16"/>
      <name val="Calibri"/>
      <family val="2"/>
      <scheme val="minor"/>
    </font>
    <font>
      <b/>
      <sz val="16"/>
      <color theme="0"/>
      <name val="Calibri"/>
      <family val="2"/>
      <scheme val="minor"/>
    </font>
    <font>
      <sz val="9"/>
      <color theme="0"/>
      <name val="Calibri"/>
      <family val="2"/>
      <scheme val="minor"/>
    </font>
    <font>
      <b/>
      <sz val="8"/>
      <name val="Calibri"/>
      <family val="2"/>
      <scheme val="minor"/>
    </font>
    <font>
      <b/>
      <i/>
      <u/>
      <sz val="11"/>
      <name val="Calibri"/>
      <family val="2"/>
      <scheme val="minor"/>
    </font>
    <font>
      <b/>
      <sz val="10"/>
      <name val="Calibri"/>
      <family val="2"/>
      <scheme val="minor"/>
    </font>
    <font>
      <sz val="12"/>
      <name val="Calibri"/>
      <family val="2"/>
      <scheme val="minor"/>
    </font>
    <font>
      <b/>
      <sz val="18"/>
      <name val="Calibri"/>
      <family val="2"/>
      <scheme val="minor"/>
    </font>
    <font>
      <b/>
      <i/>
      <sz val="10"/>
      <color theme="1"/>
      <name val="Calibri"/>
      <family val="2"/>
      <scheme val="minor"/>
    </font>
    <font>
      <i/>
      <sz val="10"/>
      <color theme="1"/>
      <name val="Calibri"/>
      <family val="2"/>
      <scheme val="minor"/>
    </font>
    <font>
      <sz val="10"/>
      <name val="Calibri"/>
      <family val="2"/>
      <scheme val="minor"/>
    </font>
    <font>
      <sz val="8"/>
      <color rgb="FF000000"/>
      <name val="Tahoma"/>
      <family val="2"/>
    </font>
    <font>
      <sz val="16"/>
      <color theme="1"/>
      <name val="Calibri"/>
      <family val="2"/>
      <scheme val="minor"/>
    </font>
    <font>
      <i/>
      <sz val="16"/>
      <color theme="1"/>
      <name val="Calibri"/>
      <family val="2"/>
      <scheme val="minor"/>
    </font>
    <font>
      <b/>
      <i/>
      <sz val="16"/>
      <color theme="1"/>
      <name val="Calibri"/>
      <family val="2"/>
      <scheme val="minor"/>
    </font>
    <font>
      <b/>
      <sz val="8"/>
      <color rgb="FFFF0000"/>
      <name val="Calibri"/>
      <family val="2"/>
      <scheme val="minor"/>
    </font>
    <font>
      <b/>
      <i/>
      <sz val="16"/>
      <color rgb="FFFF0000"/>
      <name val="Calibri"/>
      <family val="2"/>
      <scheme val="minor"/>
    </font>
    <font>
      <b/>
      <i/>
      <sz val="12"/>
      <color theme="1"/>
      <name val="Calibri"/>
      <family val="2"/>
      <scheme val="minor"/>
    </font>
  </fonts>
  <fills count="30">
    <fill>
      <patternFill patternType="none"/>
    </fill>
    <fill>
      <patternFill patternType="gray125"/>
    </fill>
    <fill>
      <patternFill patternType="solid">
        <fgColor rgb="FFFFC000"/>
        <bgColor indexed="64"/>
      </patternFill>
    </fill>
    <fill>
      <patternFill patternType="solid">
        <fgColor rgb="FFFFFF00"/>
        <bgColor indexed="64"/>
      </patternFill>
    </fill>
    <fill>
      <patternFill patternType="solid">
        <fgColor theme="1"/>
        <bgColor indexed="64"/>
      </patternFill>
    </fill>
    <fill>
      <patternFill patternType="solid">
        <fgColor rgb="FFCC9900"/>
        <bgColor indexed="64"/>
      </patternFill>
    </fill>
    <fill>
      <patternFill patternType="solid">
        <fgColor rgb="FF92D050"/>
        <bgColor indexed="64"/>
      </patternFill>
    </fill>
    <fill>
      <patternFill patternType="solid">
        <fgColor theme="2" tint="-9.9978637043366805E-2"/>
        <bgColor indexed="64"/>
      </patternFill>
    </fill>
    <fill>
      <patternFill patternType="solid">
        <fgColor rgb="FF00B050"/>
        <bgColor indexed="64"/>
      </patternFill>
    </fill>
    <fill>
      <patternFill patternType="solid">
        <fgColor rgb="FF00B0F0"/>
        <bgColor indexed="64"/>
      </patternFill>
    </fill>
    <fill>
      <patternFill patternType="solid">
        <fgColor theme="9" tint="0.79998168889431442"/>
        <bgColor indexed="64"/>
      </patternFill>
    </fill>
    <fill>
      <patternFill patternType="solid">
        <fgColor theme="5" tint="0.39997558519241921"/>
        <bgColor indexed="64"/>
      </patternFill>
    </fill>
    <fill>
      <patternFill patternType="solid">
        <fgColor theme="2" tint="-0.499984740745262"/>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3" tint="0.59999389629810485"/>
        <bgColor indexed="64"/>
      </patternFill>
    </fill>
    <fill>
      <patternFill patternType="solid">
        <fgColor theme="3" tint="0.39997558519241921"/>
        <bgColor indexed="64"/>
      </patternFill>
    </fill>
    <fill>
      <patternFill patternType="solid">
        <fgColor rgb="FFC00000"/>
        <bgColor indexed="64"/>
      </patternFill>
    </fill>
    <fill>
      <patternFill patternType="solid">
        <fgColor rgb="FF0070C0"/>
        <bgColor indexed="64"/>
      </patternFill>
    </fill>
    <fill>
      <patternFill patternType="solid">
        <fgColor rgb="FFCCFF33"/>
        <bgColor indexed="64"/>
      </patternFill>
    </fill>
    <fill>
      <patternFill patternType="solid">
        <fgColor theme="5" tint="0.79998168889431442"/>
        <bgColor indexed="64"/>
      </patternFill>
    </fill>
    <fill>
      <patternFill patternType="solid">
        <fgColor theme="5" tint="-0.249977111117893"/>
        <bgColor indexed="64"/>
      </patternFill>
    </fill>
    <fill>
      <patternFill patternType="solid">
        <fgColor theme="0"/>
        <bgColor indexed="64"/>
      </patternFill>
    </fill>
    <fill>
      <patternFill patternType="gray0625">
        <bgColor theme="0"/>
      </patternFill>
    </fill>
    <fill>
      <patternFill patternType="gray0625">
        <bgColor theme="1"/>
      </patternFill>
    </fill>
    <fill>
      <patternFill patternType="solid">
        <fgColor theme="0" tint="-0.499984740745262"/>
        <bgColor indexed="64"/>
      </patternFill>
    </fill>
    <fill>
      <patternFill patternType="solid">
        <fgColor theme="1" tint="0.499984740745262"/>
        <bgColor indexed="64"/>
      </patternFill>
    </fill>
    <fill>
      <patternFill patternType="solid">
        <fgColor theme="0" tint="-0.14999847407452621"/>
        <bgColor indexed="64"/>
      </patternFill>
    </fill>
    <fill>
      <patternFill patternType="gray0625">
        <bgColor rgb="FFFFFF00"/>
      </patternFill>
    </fill>
    <fill>
      <patternFill patternType="solid">
        <fgColor theme="5" tint="0.59999389629810485"/>
        <bgColor indexed="64"/>
      </patternFill>
    </fill>
  </fills>
  <borders count="112">
    <border>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rgb="FFFF0000"/>
      </right>
      <top style="medium">
        <color rgb="FFFF0000"/>
      </top>
      <bottom/>
      <diagonal/>
    </border>
    <border>
      <left style="medium">
        <color rgb="FFFF0000"/>
      </left>
      <right style="thin">
        <color indexed="64"/>
      </right>
      <top style="thin">
        <color indexed="64"/>
      </top>
      <bottom/>
      <diagonal/>
    </border>
    <border>
      <left style="thin">
        <color indexed="64"/>
      </left>
      <right style="medium">
        <color rgb="FFFF0000"/>
      </right>
      <top style="thin">
        <color indexed="64"/>
      </top>
      <bottom/>
      <diagonal/>
    </border>
    <border>
      <left style="thin">
        <color indexed="64"/>
      </left>
      <right style="medium">
        <color rgb="FFFF0000"/>
      </right>
      <top/>
      <bottom/>
      <diagonal/>
    </border>
    <border>
      <left style="thin">
        <color indexed="64"/>
      </left>
      <right style="medium">
        <color rgb="FFFF0000"/>
      </right>
      <top/>
      <bottom style="thin">
        <color indexed="64"/>
      </bottom>
      <diagonal/>
    </border>
    <border>
      <left style="medium">
        <color rgb="FFFF0000"/>
      </left>
      <right/>
      <top/>
      <bottom/>
      <diagonal/>
    </border>
    <border>
      <left/>
      <right style="medium">
        <color rgb="FFFF0000"/>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thin">
        <color indexed="64"/>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bottom style="double">
        <color indexed="64"/>
      </bottom>
      <diagonal/>
    </border>
    <border>
      <left/>
      <right style="thin">
        <color indexed="64"/>
      </right>
      <top/>
      <bottom style="double">
        <color indexed="64"/>
      </bottom>
      <diagonal/>
    </border>
    <border>
      <left/>
      <right style="medium">
        <color indexed="64"/>
      </right>
      <top/>
      <bottom style="double">
        <color indexed="64"/>
      </bottom>
      <diagonal/>
    </border>
    <border>
      <left style="medium">
        <color indexed="64"/>
      </left>
      <right style="medium">
        <color indexed="64"/>
      </right>
      <top style="medium">
        <color indexed="64"/>
      </top>
      <bottom style="medium">
        <color indexed="64"/>
      </bottom>
      <diagonal/>
    </border>
    <border>
      <left/>
      <right style="thin">
        <color indexed="64"/>
      </right>
      <top/>
      <bottom style="medium">
        <color indexed="64"/>
      </bottom>
      <diagonal/>
    </border>
    <border>
      <left/>
      <right/>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rgb="FFFF0000"/>
      </right>
      <top style="thin">
        <color indexed="64"/>
      </top>
      <bottom style="double">
        <color indexed="64"/>
      </bottom>
      <diagonal/>
    </border>
    <border>
      <left style="medium">
        <color rgb="FFFF0000"/>
      </left>
      <right/>
      <top/>
      <bottom style="double">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double">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double">
        <color indexed="64"/>
      </top>
      <bottom/>
      <diagonal/>
    </border>
    <border>
      <left/>
      <right style="thin">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style="thin">
        <color indexed="64"/>
      </left>
      <right/>
      <top/>
      <bottom style="double">
        <color indexed="64"/>
      </bottom>
      <diagonal/>
    </border>
    <border>
      <left/>
      <right style="medium">
        <color indexed="64"/>
      </right>
      <top style="medium">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thin">
        <color indexed="64"/>
      </top>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diagonal/>
    </border>
    <border>
      <left style="medium">
        <color indexed="64"/>
      </left>
      <right/>
      <top style="medium">
        <color indexed="64"/>
      </top>
      <bottom style="thin">
        <color indexed="64"/>
      </bottom>
      <diagonal/>
    </border>
    <border>
      <left style="thin">
        <color indexed="64"/>
      </left>
      <right style="thin">
        <color indexed="64"/>
      </right>
      <top style="medium">
        <color rgb="FFFF0000"/>
      </top>
      <bottom style="thin">
        <color indexed="64"/>
      </bottom>
      <diagonal/>
    </border>
    <border>
      <left style="thin">
        <color indexed="64"/>
      </left>
      <right style="medium">
        <color indexed="64"/>
      </right>
      <top/>
      <bottom style="thin">
        <color indexed="64"/>
      </bottom>
      <diagonal/>
    </border>
    <border>
      <left/>
      <right/>
      <top style="thin">
        <color indexed="64"/>
      </top>
      <bottom style="double">
        <color indexed="64"/>
      </bottom>
      <diagonal/>
    </border>
    <border>
      <left style="medium">
        <color rgb="FFFF0000"/>
      </left>
      <right style="thin">
        <color indexed="64"/>
      </right>
      <top style="medium">
        <color rgb="FFFF0000"/>
      </top>
      <bottom style="thin">
        <color indexed="64"/>
      </bottom>
      <diagonal/>
    </border>
    <border>
      <left style="medium">
        <color rgb="FFFF0000"/>
      </left>
      <right/>
      <top/>
      <bottom style="thin">
        <color indexed="64"/>
      </bottom>
      <diagonal/>
    </border>
    <border>
      <left style="medium">
        <color rgb="FFFF0000"/>
      </left>
      <right/>
      <top style="medium">
        <color indexed="64"/>
      </top>
      <bottom style="medium">
        <color rgb="FFFF0000"/>
      </bottom>
      <diagonal/>
    </border>
    <border>
      <left style="thin">
        <color indexed="64"/>
      </left>
      <right style="thin">
        <color indexed="64"/>
      </right>
      <top style="medium">
        <color indexed="64"/>
      </top>
      <bottom style="medium">
        <color rgb="FFFF0000"/>
      </bottom>
      <diagonal/>
    </border>
    <border>
      <left/>
      <right/>
      <top style="medium">
        <color indexed="64"/>
      </top>
      <bottom style="medium">
        <color rgb="FFFF0000"/>
      </bottom>
      <diagonal/>
    </border>
    <border>
      <left style="thin">
        <color indexed="64"/>
      </left>
      <right style="medium">
        <color rgb="FFFF0000"/>
      </right>
      <top style="medium">
        <color indexed="64"/>
      </top>
      <bottom style="medium">
        <color rgb="FFFF0000"/>
      </bottom>
      <diagonal/>
    </border>
    <border>
      <left style="medium">
        <color indexed="64"/>
      </left>
      <right style="thin">
        <color indexed="64"/>
      </right>
      <top style="thin">
        <color indexed="64"/>
      </top>
      <bottom style="double">
        <color indexed="64"/>
      </bottom>
      <diagonal/>
    </border>
    <border>
      <left style="medium">
        <color indexed="64"/>
      </left>
      <right style="medium">
        <color indexed="64"/>
      </right>
      <top style="thin">
        <color indexed="64"/>
      </top>
      <bottom/>
      <diagonal/>
    </border>
    <border>
      <left style="medium">
        <color rgb="FFFF0000"/>
      </left>
      <right style="thin">
        <color indexed="64"/>
      </right>
      <top style="thin">
        <color indexed="64"/>
      </top>
      <bottom style="thin">
        <color indexed="64"/>
      </bottom>
      <diagonal/>
    </border>
    <border>
      <left style="medium">
        <color indexed="64"/>
      </left>
      <right/>
      <top/>
      <bottom style="double">
        <color indexed="64"/>
      </bottom>
      <diagonal/>
    </border>
    <border>
      <left style="medium">
        <color indexed="64"/>
      </left>
      <right style="medium">
        <color indexed="64"/>
      </right>
      <top/>
      <bottom style="double">
        <color indexed="64"/>
      </bottom>
      <diagonal/>
    </border>
    <border>
      <left style="thin">
        <color indexed="64"/>
      </left>
      <right style="medium">
        <color indexed="64"/>
      </right>
      <top/>
      <bottom style="medium">
        <color indexed="64"/>
      </bottom>
      <diagonal/>
    </border>
    <border>
      <left style="thin">
        <color indexed="64"/>
      </left>
      <right style="medium">
        <color indexed="64"/>
      </right>
      <top/>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3086">
    <xf numFmtId="0" fontId="0" fillId="0" borderId="0" xfId="0"/>
    <xf numFmtId="0" fontId="3" fillId="0" borderId="0" xfId="0" applyFont="1" applyFill="1"/>
    <xf numFmtId="0" fontId="0" fillId="0" borderId="0" xfId="0" applyFill="1"/>
    <xf numFmtId="0" fontId="0" fillId="0" borderId="0" xfId="0" applyNumberFormat="1" applyAlignment="1">
      <alignment horizontal="center"/>
    </xf>
    <xf numFmtId="0" fontId="0" fillId="4" borderId="0" xfId="0" applyNumberFormat="1" applyFill="1" applyBorder="1" applyAlignment="1">
      <alignment horizontal="center"/>
    </xf>
    <xf numFmtId="164" fontId="3" fillId="5" borderId="6" xfId="1" applyNumberFormat="1" applyFont="1" applyFill="1" applyBorder="1" applyAlignment="1">
      <alignment horizontal="center"/>
    </xf>
    <xf numFmtId="164" fontId="0" fillId="4" borderId="0" xfId="1" applyNumberFormat="1" applyFont="1" applyFill="1" applyBorder="1" applyAlignment="1">
      <alignment horizontal="center"/>
    </xf>
    <xf numFmtId="164" fontId="0" fillId="4" borderId="0" xfId="0" applyNumberFormat="1" applyFill="1" applyBorder="1" applyAlignment="1">
      <alignment horizontal="center"/>
    </xf>
    <xf numFmtId="164" fontId="0" fillId="4" borderId="0" xfId="1" applyNumberFormat="1" applyFont="1" applyFill="1" applyBorder="1"/>
    <xf numFmtId="164" fontId="3" fillId="4" borderId="0" xfId="1" applyNumberFormat="1" applyFont="1" applyFill="1" applyBorder="1"/>
    <xf numFmtId="0" fontId="3" fillId="0" borderId="0" xfId="0" applyFont="1"/>
    <xf numFmtId="0" fontId="9" fillId="4" borderId="0" xfId="0" applyNumberFormat="1" applyFont="1" applyFill="1" applyBorder="1" applyAlignment="1">
      <alignment horizontal="center"/>
    </xf>
    <xf numFmtId="164" fontId="13" fillId="4" borderId="0" xfId="1" applyNumberFormat="1" applyFont="1" applyFill="1" applyBorder="1" applyProtection="1">
      <protection locked="0"/>
    </xf>
    <xf numFmtId="0" fontId="3" fillId="4" borderId="0" xfId="2" applyNumberFormat="1" applyFont="1" applyFill="1" applyBorder="1" applyAlignment="1">
      <alignment horizontal="center"/>
    </xf>
    <xf numFmtId="0" fontId="0" fillId="3" borderId="0" xfId="0" applyFill="1" applyBorder="1"/>
    <xf numFmtId="164" fontId="0" fillId="3" borderId="0" xfId="1" applyNumberFormat="1" applyFont="1" applyFill="1" applyBorder="1"/>
    <xf numFmtId="9" fontId="0" fillId="0" borderId="0" xfId="2" applyFont="1"/>
    <xf numFmtId="0" fontId="18" fillId="4" borderId="1" xfId="0" applyNumberFormat="1" applyFont="1" applyFill="1" applyBorder="1" applyAlignment="1">
      <alignment horizontal="center"/>
    </xf>
    <xf numFmtId="0" fontId="20" fillId="4" borderId="1" xfId="0" applyNumberFormat="1" applyFont="1" applyFill="1" applyBorder="1" applyAlignment="1">
      <alignment horizontal="center"/>
    </xf>
    <xf numFmtId="164" fontId="18" fillId="4" borderId="1" xfId="1" applyNumberFormat="1" applyFont="1" applyFill="1" applyBorder="1" applyAlignment="1"/>
    <xf numFmtId="164" fontId="0" fillId="4" borderId="1" xfId="1" applyNumberFormat="1" applyFont="1" applyFill="1" applyBorder="1"/>
    <xf numFmtId="164" fontId="0" fillId="4" borderId="1" xfId="1" applyNumberFormat="1" applyFont="1" applyFill="1" applyBorder="1" applyProtection="1"/>
    <xf numFmtId="164" fontId="18" fillId="4" borderId="1" xfId="1" applyNumberFormat="1" applyFont="1" applyFill="1" applyBorder="1" applyAlignment="1">
      <alignment horizontal="center"/>
    </xf>
    <xf numFmtId="10" fontId="18" fillId="2" borderId="1" xfId="2" applyNumberFormat="1" applyFont="1" applyFill="1" applyBorder="1" applyAlignment="1" applyProtection="1">
      <protection locked="0"/>
    </xf>
    <xf numFmtId="10" fontId="18" fillId="2" borderId="1" xfId="2" applyNumberFormat="1" applyFont="1" applyFill="1" applyBorder="1" applyProtection="1">
      <protection locked="0"/>
    </xf>
    <xf numFmtId="0" fontId="0" fillId="0" borderId="0" xfId="0" applyFont="1"/>
    <xf numFmtId="164" fontId="0" fillId="4" borderId="4" xfId="1" applyNumberFormat="1" applyFont="1" applyFill="1" applyBorder="1" applyAlignment="1">
      <alignment horizontal="center"/>
    </xf>
    <xf numFmtId="0" fontId="0" fillId="4" borderId="0" xfId="0" applyFill="1"/>
    <xf numFmtId="0" fontId="0" fillId="4" borderId="0" xfId="0" applyFill="1" applyBorder="1"/>
    <xf numFmtId="164" fontId="0" fillId="4" borderId="1" xfId="1" applyNumberFormat="1" applyFont="1" applyFill="1" applyBorder="1" applyProtection="1">
      <protection hidden="1"/>
    </xf>
    <xf numFmtId="164" fontId="0" fillId="4" borderId="0" xfId="1" applyNumberFormat="1" applyFont="1" applyFill="1" applyBorder="1" applyProtection="1">
      <protection hidden="1"/>
    </xf>
    <xf numFmtId="164" fontId="14" fillId="4" borderId="0" xfId="1" applyNumberFormat="1" applyFont="1" applyFill="1" applyBorder="1" applyProtection="1">
      <protection hidden="1"/>
    </xf>
    <xf numFmtId="164" fontId="0" fillId="4" borderId="0" xfId="0" applyNumberFormat="1" applyFill="1" applyBorder="1" applyProtection="1">
      <protection hidden="1"/>
    </xf>
    <xf numFmtId="164" fontId="3" fillId="4" borderId="0" xfId="0" applyNumberFormat="1" applyFont="1" applyFill="1" applyBorder="1" applyProtection="1">
      <protection hidden="1"/>
    </xf>
    <xf numFmtId="164" fontId="3" fillId="4" borderId="1" xfId="1" applyNumberFormat="1" applyFont="1" applyFill="1" applyBorder="1" applyProtection="1">
      <protection hidden="1"/>
    </xf>
    <xf numFmtId="164" fontId="14" fillId="4" borderId="1" xfId="1" applyNumberFormat="1" applyFont="1" applyFill="1" applyBorder="1" applyProtection="1">
      <protection hidden="1"/>
    </xf>
    <xf numFmtId="0" fontId="0" fillId="0" borderId="0" xfId="0" applyProtection="1">
      <protection hidden="1"/>
    </xf>
    <xf numFmtId="0" fontId="3" fillId="0" borderId="0" xfId="0" applyFont="1" applyProtection="1">
      <protection hidden="1"/>
    </xf>
    <xf numFmtId="0" fontId="0" fillId="0" borderId="0" xfId="0" applyBorder="1"/>
    <xf numFmtId="164" fontId="1" fillId="4" borderId="0" xfId="1" applyNumberFormat="1" applyFont="1" applyFill="1" applyBorder="1" applyProtection="1">
      <protection hidden="1"/>
    </xf>
    <xf numFmtId="164" fontId="3" fillId="6" borderId="1" xfId="1" applyNumberFormat="1" applyFont="1" applyFill="1" applyBorder="1" applyProtection="1">
      <protection hidden="1"/>
    </xf>
    <xf numFmtId="0" fontId="3" fillId="3" borderId="0" xfId="0" applyFont="1" applyFill="1" applyBorder="1"/>
    <xf numFmtId="164" fontId="0" fillId="10" borderId="0" xfId="1" applyNumberFormat="1" applyFont="1" applyFill="1" applyBorder="1"/>
    <xf numFmtId="164" fontId="0" fillId="10" borderId="0" xfId="1" applyNumberFormat="1" applyFont="1" applyFill="1" applyBorder="1" applyProtection="1">
      <protection hidden="1"/>
    </xf>
    <xf numFmtId="164" fontId="0" fillId="10" borderId="0" xfId="1" applyNumberFormat="1" applyFont="1" applyFill="1" applyBorder="1" applyProtection="1">
      <protection locked="0"/>
    </xf>
    <xf numFmtId="164" fontId="1" fillId="10" borderId="0" xfId="1" applyNumberFormat="1" applyFont="1" applyFill="1" applyBorder="1" applyProtection="1">
      <protection hidden="1"/>
    </xf>
    <xf numFmtId="164" fontId="3" fillId="10" borderId="0" xfId="1" applyNumberFormat="1" applyFont="1" applyFill="1" applyBorder="1" applyProtection="1">
      <protection hidden="1"/>
    </xf>
    <xf numFmtId="0" fontId="0" fillId="0" borderId="0" xfId="0" applyAlignment="1">
      <alignment horizontal="center"/>
    </xf>
    <xf numFmtId="0" fontId="3" fillId="0" borderId="0" xfId="0" applyFont="1" applyAlignment="1">
      <alignment horizontal="center"/>
    </xf>
    <xf numFmtId="0" fontId="0" fillId="10" borderId="0" xfId="0" applyFill="1"/>
    <xf numFmtId="0" fontId="0" fillId="10" borderId="0" xfId="0" applyNumberFormat="1" applyFill="1" applyBorder="1" applyAlignment="1">
      <alignment horizontal="center"/>
    </xf>
    <xf numFmtId="0" fontId="3" fillId="10" borderId="0" xfId="0" applyNumberFormat="1" applyFont="1" applyFill="1" applyBorder="1" applyAlignment="1" applyProtection="1">
      <alignment horizontal="center"/>
      <protection hidden="1"/>
    </xf>
    <xf numFmtId="0" fontId="0" fillId="10" borderId="0" xfId="0" applyFill="1" applyBorder="1"/>
    <xf numFmtId="0" fontId="7" fillId="10" borderId="0" xfId="0" applyNumberFormat="1" applyFont="1" applyFill="1" applyBorder="1" applyAlignment="1">
      <alignment horizontal="center"/>
    </xf>
    <xf numFmtId="0" fontId="0" fillId="10" borderId="0" xfId="0" applyFill="1" applyBorder="1" applyAlignment="1">
      <alignment horizontal="center" wrapText="1"/>
    </xf>
    <xf numFmtId="0" fontId="9" fillId="10" borderId="0" xfId="0" applyNumberFormat="1" applyFont="1" applyFill="1" applyBorder="1" applyAlignment="1">
      <alignment horizontal="center"/>
    </xf>
    <xf numFmtId="0" fontId="9" fillId="10" borderId="0" xfId="0" applyNumberFormat="1" applyFont="1" applyFill="1" applyBorder="1" applyAlignment="1" applyProtection="1">
      <alignment horizontal="center"/>
      <protection hidden="1"/>
    </xf>
    <xf numFmtId="2" fontId="14" fillId="10" borderId="0" xfId="2" applyNumberFormat="1" applyFont="1" applyFill="1" applyBorder="1" applyAlignment="1" applyProtection="1">
      <alignment horizontal="center"/>
      <protection hidden="1"/>
    </xf>
    <xf numFmtId="0" fontId="3" fillId="10" borderId="0" xfId="2" applyNumberFormat="1" applyFont="1" applyFill="1" applyBorder="1" applyAlignment="1" applyProtection="1">
      <alignment horizontal="center"/>
      <protection hidden="1"/>
    </xf>
    <xf numFmtId="2" fontId="14" fillId="10" borderId="0" xfId="2" applyNumberFormat="1" applyFont="1" applyFill="1" applyBorder="1" applyAlignment="1">
      <alignment horizontal="center"/>
    </xf>
    <xf numFmtId="0" fontId="3" fillId="10" borderId="0" xfId="2" applyNumberFormat="1" applyFont="1" applyFill="1" applyBorder="1" applyAlignment="1">
      <alignment horizontal="center"/>
    </xf>
    <xf numFmtId="164" fontId="3" fillId="10" borderId="0" xfId="1" applyNumberFormat="1" applyFont="1" applyFill="1" applyBorder="1"/>
    <xf numFmtId="164" fontId="14" fillId="10" borderId="0" xfId="1" applyNumberFormat="1" applyFont="1" applyFill="1" applyBorder="1" applyAlignment="1" applyProtection="1">
      <alignment horizontal="center"/>
      <protection hidden="1"/>
    </xf>
    <xf numFmtId="164" fontId="3" fillId="10" borderId="0" xfId="1" applyNumberFormat="1" applyFont="1" applyFill="1" applyBorder="1" applyAlignment="1">
      <alignment horizontal="center"/>
    </xf>
    <xf numFmtId="0" fontId="3" fillId="10" borderId="0" xfId="0" applyFont="1" applyFill="1" applyBorder="1" applyAlignment="1">
      <alignment horizontal="center"/>
    </xf>
    <xf numFmtId="9" fontId="3" fillId="10" borderId="0" xfId="2" applyFont="1" applyFill="1" applyBorder="1" applyAlignment="1">
      <alignment horizontal="center"/>
    </xf>
    <xf numFmtId="164" fontId="14" fillId="10" borderId="0" xfId="1" applyNumberFormat="1" applyFont="1" applyFill="1" applyBorder="1"/>
    <xf numFmtId="0" fontId="18" fillId="10" borderId="0" xfId="1" applyNumberFormat="1" applyFont="1" applyFill="1" applyBorder="1" applyProtection="1">
      <protection hidden="1"/>
    </xf>
    <xf numFmtId="164" fontId="18" fillId="10" borderId="0" xfId="1" applyNumberFormat="1" applyFont="1" applyFill="1" applyBorder="1" applyProtection="1">
      <protection hidden="1"/>
    </xf>
    <xf numFmtId="0" fontId="1" fillId="10" borderId="0" xfId="1" applyNumberFormat="1" applyFont="1" applyFill="1" applyBorder="1" applyProtection="1">
      <protection hidden="1"/>
    </xf>
    <xf numFmtId="164" fontId="9" fillId="10" borderId="0" xfId="1" applyNumberFormat="1" applyFont="1" applyFill="1" applyBorder="1"/>
    <xf numFmtId="164" fontId="9" fillId="10" borderId="0" xfId="1" applyNumberFormat="1" applyFont="1" applyFill="1" applyBorder="1" applyProtection="1">
      <protection hidden="1"/>
    </xf>
    <xf numFmtId="164" fontId="14" fillId="10" borderId="0" xfId="1" applyNumberFormat="1" applyFont="1" applyFill="1" applyBorder="1" applyAlignment="1">
      <alignment horizontal="center"/>
    </xf>
    <xf numFmtId="164" fontId="13" fillId="10" borderId="0" xfId="1" applyNumberFormat="1" applyFont="1" applyFill="1" applyBorder="1" applyProtection="1">
      <protection locked="0"/>
    </xf>
    <xf numFmtId="164" fontId="13" fillId="10" borderId="0" xfId="1" applyNumberFormat="1" applyFont="1" applyFill="1" applyBorder="1" applyProtection="1">
      <protection hidden="1"/>
    </xf>
    <xf numFmtId="164" fontId="14" fillId="10" borderId="0" xfId="1" applyNumberFormat="1" applyFont="1" applyFill="1" applyBorder="1" applyProtection="1">
      <protection hidden="1"/>
    </xf>
    <xf numFmtId="164" fontId="9" fillId="10" borderId="0" xfId="1" applyNumberFormat="1" applyFont="1" applyFill="1" applyBorder="1" applyProtection="1">
      <protection locked="0"/>
    </xf>
    <xf numFmtId="164" fontId="3" fillId="5" borderId="8" xfId="1" applyNumberFormat="1" applyFont="1" applyFill="1" applyBorder="1" applyAlignment="1">
      <alignment horizontal="center"/>
    </xf>
    <xf numFmtId="164" fontId="3" fillId="5" borderId="7" xfId="1" applyNumberFormat="1" applyFont="1" applyFill="1" applyBorder="1" applyAlignment="1">
      <alignment horizontal="center"/>
    </xf>
    <xf numFmtId="164" fontId="9" fillId="4" borderId="0" xfId="1" applyNumberFormat="1" applyFont="1" applyFill="1" applyBorder="1" applyProtection="1">
      <protection locked="0"/>
    </xf>
    <xf numFmtId="10" fontId="12" fillId="10" borderId="0" xfId="2" applyNumberFormat="1" applyFont="1" applyFill="1" applyBorder="1" applyAlignment="1" applyProtection="1">
      <alignment horizontal="center"/>
      <protection hidden="1"/>
    </xf>
    <xf numFmtId="0" fontId="6" fillId="10" borderId="0" xfId="0" applyNumberFormat="1" applyFont="1" applyFill="1" applyBorder="1" applyAlignment="1" applyProtection="1">
      <alignment horizontal="center" vertical="top" wrapText="1"/>
      <protection locked="0"/>
    </xf>
    <xf numFmtId="0" fontId="0" fillId="10" borderId="0" xfId="0" applyFill="1" applyBorder="1" applyAlignment="1" applyProtection="1">
      <alignment horizontal="center" vertical="top" wrapText="1"/>
      <protection locked="0"/>
    </xf>
    <xf numFmtId="0" fontId="7" fillId="10" borderId="0" xfId="0" applyNumberFormat="1" applyFont="1" applyFill="1" applyBorder="1" applyAlignment="1" applyProtection="1">
      <alignment horizontal="center"/>
      <protection locked="0"/>
    </xf>
    <xf numFmtId="0" fontId="8" fillId="10" borderId="0" xfId="2" applyNumberFormat="1" applyFont="1" applyFill="1" applyBorder="1" applyAlignment="1" applyProtection="1">
      <alignment horizontal="center"/>
      <protection locked="0"/>
    </xf>
    <xf numFmtId="0" fontId="15" fillId="10" borderId="0" xfId="0" applyNumberFormat="1" applyFont="1" applyFill="1" applyBorder="1" applyAlignment="1">
      <alignment horizontal="center"/>
    </xf>
    <xf numFmtId="164" fontId="3" fillId="6" borderId="5" xfId="1" applyNumberFormat="1" applyFont="1" applyFill="1" applyBorder="1" applyProtection="1">
      <protection hidden="1"/>
    </xf>
    <xf numFmtId="164" fontId="14" fillId="4" borderId="8" xfId="1" applyNumberFormat="1" applyFont="1" applyFill="1" applyBorder="1"/>
    <xf numFmtId="164" fontId="0" fillId="4" borderId="12" xfId="1" applyNumberFormat="1" applyFont="1" applyFill="1" applyBorder="1"/>
    <xf numFmtId="164" fontId="14" fillId="12" borderId="12" xfId="1" applyNumberFormat="1" applyFont="1" applyFill="1" applyBorder="1" applyAlignment="1" applyProtection="1">
      <alignment horizontal="center"/>
      <protection hidden="1"/>
    </xf>
    <xf numFmtId="164" fontId="3" fillId="4" borderId="12" xfId="1" applyNumberFormat="1" applyFont="1" applyFill="1" applyBorder="1"/>
    <xf numFmtId="0" fontId="21" fillId="10" borderId="0" xfId="0" applyFont="1" applyFill="1" applyBorder="1"/>
    <xf numFmtId="0" fontId="0" fillId="10" borderId="0" xfId="1" applyNumberFormat="1" applyFont="1" applyFill="1" applyBorder="1"/>
    <xf numFmtId="0" fontId="4" fillId="10" borderId="0" xfId="0" applyFont="1" applyFill="1" applyBorder="1"/>
    <xf numFmtId="0" fontId="4" fillId="10" borderId="0" xfId="0" applyNumberFormat="1" applyFont="1" applyFill="1" applyBorder="1" applyAlignment="1"/>
    <xf numFmtId="10" fontId="4" fillId="10" borderId="0" xfId="2" applyNumberFormat="1" applyFont="1" applyFill="1" applyBorder="1" applyAlignment="1" applyProtection="1">
      <alignment horizontal="center"/>
      <protection locked="0"/>
    </xf>
    <xf numFmtId="10" fontId="4" fillId="10" borderId="0" xfId="2" applyNumberFormat="1" applyFont="1" applyFill="1" applyBorder="1" applyAlignment="1">
      <alignment horizontal="center"/>
    </xf>
    <xf numFmtId="0" fontId="4" fillId="10" borderId="0" xfId="2" applyNumberFormat="1" applyFont="1" applyFill="1" applyBorder="1" applyAlignment="1">
      <alignment horizontal="center"/>
    </xf>
    <xf numFmtId="0" fontId="9" fillId="4" borderId="0" xfId="0" applyNumberFormat="1" applyFont="1" applyFill="1" applyBorder="1" applyAlignment="1"/>
    <xf numFmtId="0" fontId="0" fillId="0" borderId="0" xfId="0" applyNumberFormat="1" applyBorder="1" applyAlignment="1">
      <alignment horizontal="center"/>
    </xf>
    <xf numFmtId="0" fontId="0" fillId="0" borderId="0" xfId="0" applyFill="1" applyBorder="1"/>
    <xf numFmtId="164" fontId="14" fillId="4" borderId="5" xfId="1" applyNumberFormat="1" applyFont="1" applyFill="1" applyBorder="1"/>
    <xf numFmtId="0" fontId="0" fillId="10" borderId="0" xfId="0" applyFill="1" applyBorder="1" applyAlignment="1">
      <alignment horizontal="center"/>
    </xf>
    <xf numFmtId="164" fontId="3" fillId="10" borderId="0" xfId="0" applyNumberFormat="1" applyFont="1" applyFill="1" applyBorder="1" applyAlignment="1">
      <alignment horizontal="center"/>
    </xf>
    <xf numFmtId="0" fontId="0" fillId="10" borderId="0" xfId="0" applyFont="1" applyFill="1" applyBorder="1"/>
    <xf numFmtId="164" fontId="0" fillId="4" borderId="5" xfId="1" applyNumberFormat="1" applyFont="1" applyFill="1" applyBorder="1"/>
    <xf numFmtId="0" fontId="3" fillId="0" borderId="2" xfId="0" applyFont="1" applyFill="1" applyBorder="1"/>
    <xf numFmtId="0" fontId="0" fillId="0" borderId="4" xfId="0" applyBorder="1"/>
    <xf numFmtId="0" fontId="0" fillId="0" borderId="5" xfId="0" applyBorder="1"/>
    <xf numFmtId="0" fontId="0" fillId="0" borderId="1" xfId="0" applyBorder="1"/>
    <xf numFmtId="0" fontId="3" fillId="0" borderId="0" xfId="0" applyFont="1" applyBorder="1" applyAlignment="1">
      <alignment horizontal="center"/>
    </xf>
    <xf numFmtId="0" fontId="3" fillId="0" borderId="1" xfId="0" applyFont="1" applyBorder="1" applyAlignment="1">
      <alignment horizontal="center"/>
    </xf>
    <xf numFmtId="164" fontId="0" fillId="0" borderId="0" xfId="1" applyNumberFormat="1" applyFont="1" applyBorder="1"/>
    <xf numFmtId="0" fontId="3" fillId="0" borderId="5" xfId="0" applyFont="1" applyBorder="1"/>
    <xf numFmtId="0" fontId="0" fillId="4" borderId="8" xfId="0" applyFill="1" applyBorder="1"/>
    <xf numFmtId="0" fontId="0" fillId="4" borderId="6" xfId="0" applyFill="1" applyBorder="1"/>
    <xf numFmtId="0" fontId="0" fillId="4" borderId="7" xfId="0" applyFill="1" applyBorder="1"/>
    <xf numFmtId="0" fontId="3" fillId="0" borderId="2"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164" fontId="0" fillId="0" borderId="1" xfId="1" applyNumberFormat="1" applyFont="1" applyBorder="1"/>
    <xf numFmtId="0" fontId="0" fillId="0" borderId="6" xfId="0" applyBorder="1"/>
    <xf numFmtId="164" fontId="0" fillId="0" borderId="6" xfId="1" applyNumberFormat="1" applyFont="1" applyBorder="1"/>
    <xf numFmtId="0" fontId="3" fillId="0" borderId="3" xfId="0" applyFont="1" applyFill="1" applyBorder="1" applyAlignment="1">
      <alignment horizontal="center"/>
    </xf>
    <xf numFmtId="0" fontId="3" fillId="0" borderId="4" xfId="0" applyFont="1" applyFill="1" applyBorder="1" applyAlignment="1">
      <alignment horizontal="center"/>
    </xf>
    <xf numFmtId="0" fontId="0" fillId="0" borderId="5" xfId="0" applyFill="1" applyBorder="1"/>
    <xf numFmtId="0" fontId="0" fillId="0" borderId="1" xfId="0" applyFill="1" applyBorder="1"/>
    <xf numFmtId="0" fontId="3" fillId="0" borderId="8" xfId="0" applyFont="1" applyFill="1" applyBorder="1"/>
    <xf numFmtId="0" fontId="0" fillId="0" borderId="6" xfId="0" applyFill="1" applyBorder="1"/>
    <xf numFmtId="164" fontId="3" fillId="8" borderId="13" xfId="0" applyNumberFormat="1" applyFont="1" applyFill="1" applyBorder="1"/>
    <xf numFmtId="164" fontId="0" fillId="6" borderId="14" xfId="1" applyNumberFormat="1" applyFont="1" applyFill="1" applyBorder="1"/>
    <xf numFmtId="164" fontId="0" fillId="6" borderId="12" xfId="1" applyNumberFormat="1" applyFont="1" applyFill="1" applyBorder="1"/>
    <xf numFmtId="164" fontId="0" fillId="6" borderId="15" xfId="1" applyNumberFormat="1" applyFont="1" applyFill="1" applyBorder="1"/>
    <xf numFmtId="164" fontId="3" fillId="8" borderId="13" xfId="1" applyNumberFormat="1" applyFont="1" applyFill="1" applyBorder="1"/>
    <xf numFmtId="10" fontId="24" fillId="3" borderId="10" xfId="2" applyNumberFormat="1" applyFont="1" applyFill="1" applyBorder="1" applyAlignment="1" applyProtection="1">
      <alignment horizontal="center"/>
      <protection hidden="1"/>
    </xf>
    <xf numFmtId="2" fontId="24" fillId="3" borderId="6" xfId="2" applyNumberFormat="1" applyFont="1" applyFill="1" applyBorder="1" applyAlignment="1" applyProtection="1">
      <alignment horizontal="center"/>
      <protection hidden="1"/>
    </xf>
    <xf numFmtId="10" fontId="18" fillId="2" borderId="4" xfId="2" applyNumberFormat="1" applyFont="1" applyFill="1" applyBorder="1" applyAlignment="1" applyProtection="1">
      <protection locked="0"/>
    </xf>
    <xf numFmtId="10" fontId="18" fillId="2" borderId="7" xfId="2" applyNumberFormat="1" applyFont="1" applyFill="1" applyBorder="1" applyAlignment="1" applyProtection="1">
      <protection locked="0"/>
    </xf>
    <xf numFmtId="10" fontId="18" fillId="2" borderId="4" xfId="2" applyNumberFormat="1" applyFont="1" applyFill="1" applyBorder="1" applyProtection="1">
      <protection locked="0"/>
    </xf>
    <xf numFmtId="10" fontId="18" fillId="2" borderId="7" xfId="2" applyNumberFormat="1" applyFont="1" applyFill="1" applyBorder="1" applyProtection="1">
      <protection locked="0"/>
    </xf>
    <xf numFmtId="164" fontId="0" fillId="4" borderId="3" xfId="1" applyNumberFormat="1" applyFont="1" applyFill="1" applyBorder="1"/>
    <xf numFmtId="164" fontId="0" fillId="4" borderId="4" xfId="1" applyNumberFormat="1" applyFont="1" applyFill="1" applyBorder="1" applyProtection="1">
      <protection hidden="1"/>
    </xf>
    <xf numFmtId="164" fontId="0" fillId="4" borderId="7" xfId="1" applyNumberFormat="1" applyFont="1" applyFill="1" applyBorder="1"/>
    <xf numFmtId="164" fontId="0" fillId="10" borderId="0" xfId="1" applyNumberFormat="1" applyFont="1" applyFill="1" applyBorder="1" applyProtection="1">
      <protection locked="0" hidden="1"/>
    </xf>
    <xf numFmtId="2" fontId="24" fillId="10" borderId="0" xfId="0" applyNumberFormat="1" applyFont="1" applyFill="1" applyBorder="1" applyAlignment="1">
      <alignment horizontal="center"/>
    </xf>
    <xf numFmtId="164" fontId="27" fillId="10" borderId="0" xfId="1" applyNumberFormat="1" applyFont="1" applyFill="1" applyBorder="1" applyProtection="1">
      <protection hidden="1"/>
    </xf>
    <xf numFmtId="164" fontId="27" fillId="10" borderId="0" xfId="1" applyNumberFormat="1" applyFont="1" applyFill="1" applyBorder="1"/>
    <xf numFmtId="164" fontId="28" fillId="10" borderId="0" xfId="1" applyNumberFormat="1" applyFont="1" applyFill="1" applyBorder="1" applyProtection="1">
      <protection hidden="1"/>
    </xf>
    <xf numFmtId="164" fontId="29" fillId="10" borderId="0" xfId="1" applyNumberFormat="1" applyFont="1" applyFill="1" applyBorder="1" applyAlignment="1" applyProtection="1">
      <alignment horizontal="center"/>
      <protection hidden="1"/>
    </xf>
    <xf numFmtId="164" fontId="29" fillId="10" borderId="0" xfId="1" applyNumberFormat="1" applyFont="1" applyFill="1" applyBorder="1" applyProtection="1">
      <protection hidden="1"/>
    </xf>
    <xf numFmtId="164" fontId="0" fillId="16" borderId="13" xfId="1" applyNumberFormat="1" applyFont="1" applyFill="1" applyBorder="1" applyProtection="1">
      <protection hidden="1"/>
    </xf>
    <xf numFmtId="0" fontId="30" fillId="10" borderId="0" xfId="0" applyFont="1" applyFill="1" applyBorder="1"/>
    <xf numFmtId="0" fontId="30" fillId="3" borderId="16" xfId="0" applyFont="1" applyFill="1" applyBorder="1"/>
    <xf numFmtId="0" fontId="30" fillId="3" borderId="17" xfId="0" applyFont="1" applyFill="1" applyBorder="1"/>
    <xf numFmtId="164" fontId="0" fillId="4" borderId="10" xfId="1" applyNumberFormat="1" applyFont="1" applyFill="1" applyBorder="1"/>
    <xf numFmtId="164" fontId="12" fillId="10" borderId="0" xfId="1" applyNumberFormat="1" applyFont="1" applyFill="1" applyBorder="1" applyProtection="1">
      <protection hidden="1"/>
    </xf>
    <xf numFmtId="164" fontId="0" fillId="10" borderId="6" xfId="0" applyNumberFormat="1" applyFill="1" applyBorder="1" applyProtection="1">
      <protection hidden="1"/>
    </xf>
    <xf numFmtId="0" fontId="0" fillId="14" borderId="13" xfId="0" applyFill="1" applyBorder="1" applyProtection="1">
      <protection locked="0"/>
    </xf>
    <xf numFmtId="164" fontId="0" fillId="14" borderId="13" xfId="1" applyNumberFormat="1" applyFont="1" applyFill="1" applyBorder="1" applyProtection="1">
      <protection locked="0"/>
    </xf>
    <xf numFmtId="0" fontId="0" fillId="0" borderId="0" xfId="0" applyBorder="1" applyAlignment="1">
      <alignment horizontal="center"/>
    </xf>
    <xf numFmtId="0" fontId="0" fillId="4" borderId="6" xfId="0" applyFill="1" applyBorder="1" applyAlignment="1">
      <alignment horizontal="center"/>
    </xf>
    <xf numFmtId="0" fontId="0" fillId="0" borderId="0" xfId="0" applyFill="1" applyBorder="1" applyAlignment="1">
      <alignment horizontal="center"/>
    </xf>
    <xf numFmtId="0" fontId="0" fillId="0" borderId="0" xfId="0" applyFill="1" applyAlignment="1">
      <alignment horizontal="center"/>
    </xf>
    <xf numFmtId="0" fontId="13" fillId="10" borderId="0" xfId="0" applyNumberFormat="1" applyFont="1" applyFill="1" applyBorder="1" applyAlignment="1" applyProtection="1">
      <alignment horizontal="center"/>
    </xf>
    <xf numFmtId="164" fontId="13" fillId="10" borderId="0" xfId="1" applyNumberFormat="1" applyFont="1" applyFill="1" applyBorder="1" applyProtection="1"/>
    <xf numFmtId="0" fontId="0" fillId="0" borderId="0" xfId="0" applyBorder="1" applyProtection="1"/>
    <xf numFmtId="0" fontId="9" fillId="10" borderId="0" xfId="0" applyNumberFormat="1" applyFont="1" applyFill="1" applyBorder="1" applyAlignment="1" applyProtection="1">
      <alignment horizontal="center"/>
    </xf>
    <xf numFmtId="0" fontId="0" fillId="0" borderId="0" xfId="0" applyFill="1" applyBorder="1" applyProtection="1"/>
    <xf numFmtId="164" fontId="1" fillId="10" borderId="0" xfId="1" applyNumberFormat="1" applyFont="1" applyFill="1" applyBorder="1" applyProtection="1"/>
    <xf numFmtId="0" fontId="31" fillId="10" borderId="0" xfId="0" applyFont="1" applyFill="1" applyBorder="1"/>
    <xf numFmtId="10" fontId="18" fillId="2" borderId="3" xfId="2" applyNumberFormat="1" applyFont="1" applyFill="1" applyBorder="1" applyAlignment="1" applyProtection="1">
      <alignment horizontal="center"/>
      <protection locked="0"/>
    </xf>
    <xf numFmtId="10" fontId="18" fillId="2" borderId="6" xfId="2" applyNumberFormat="1" applyFont="1" applyFill="1" applyBorder="1" applyAlignment="1" applyProtection="1">
      <alignment horizontal="center"/>
      <protection locked="0"/>
    </xf>
    <xf numFmtId="164" fontId="3" fillId="6" borderId="12" xfId="1" applyNumberFormat="1" applyFont="1" applyFill="1" applyBorder="1" applyProtection="1">
      <protection hidden="1"/>
    </xf>
    <xf numFmtId="10" fontId="18" fillId="2" borderId="3" xfId="2" applyNumberFormat="1" applyFont="1" applyFill="1" applyBorder="1" applyAlignment="1" applyProtection="1">
      <protection locked="0"/>
    </xf>
    <xf numFmtId="164" fontId="3" fillId="6" borderId="14" xfId="1" applyNumberFormat="1" applyFont="1" applyFill="1" applyBorder="1" applyProtection="1">
      <protection hidden="1"/>
    </xf>
    <xf numFmtId="164" fontId="0" fillId="6" borderId="12" xfId="1" applyNumberFormat="1" applyFont="1" applyFill="1" applyBorder="1" applyProtection="1">
      <protection hidden="1"/>
    </xf>
    <xf numFmtId="164" fontId="3" fillId="6" borderId="13" xfId="1" applyNumberFormat="1" applyFont="1" applyFill="1" applyBorder="1" applyProtection="1">
      <protection hidden="1"/>
    </xf>
    <xf numFmtId="0" fontId="3" fillId="0" borderId="5" xfId="0" applyFont="1" applyFill="1" applyBorder="1" applyAlignment="1">
      <alignment horizontal="center"/>
    </xf>
    <xf numFmtId="164" fontId="0" fillId="4" borderId="15" xfId="1" applyNumberFormat="1" applyFont="1" applyFill="1" applyBorder="1"/>
    <xf numFmtId="164" fontId="3" fillId="4" borderId="12" xfId="1" applyNumberFormat="1" applyFont="1" applyFill="1" applyBorder="1" applyProtection="1">
      <protection hidden="1"/>
    </xf>
    <xf numFmtId="0" fontId="18" fillId="10" borderId="6" xfId="0" applyNumberFormat="1" applyFont="1" applyFill="1" applyBorder="1" applyAlignment="1">
      <alignment horizontal="center"/>
    </xf>
    <xf numFmtId="164" fontId="0" fillId="6" borderId="14" xfId="1" applyNumberFormat="1" applyFont="1" applyFill="1" applyBorder="1" applyProtection="1">
      <protection locked="0"/>
    </xf>
    <xf numFmtId="164" fontId="13" fillId="10" borderId="0" xfId="1" applyNumberFormat="1" applyFont="1" applyFill="1" applyBorder="1" applyAlignment="1" applyProtection="1">
      <protection locked="0"/>
    </xf>
    <xf numFmtId="10" fontId="24" fillId="3" borderId="13" xfId="0" applyNumberFormat="1" applyFont="1" applyFill="1" applyBorder="1" applyAlignment="1" applyProtection="1">
      <alignment horizontal="center"/>
      <protection hidden="1"/>
    </xf>
    <xf numFmtId="44" fontId="0" fillId="10" borderId="9" xfId="1" applyNumberFormat="1" applyFont="1" applyFill="1" applyBorder="1"/>
    <xf numFmtId="164" fontId="0" fillId="4" borderId="9" xfId="1" applyNumberFormat="1" applyFont="1" applyFill="1" applyBorder="1" applyProtection="1">
      <protection hidden="1"/>
    </xf>
    <xf numFmtId="164" fontId="0" fillId="4" borderId="10" xfId="1" applyNumberFormat="1" applyFont="1" applyFill="1" applyBorder="1" applyProtection="1">
      <protection hidden="1"/>
    </xf>
    <xf numFmtId="164" fontId="0" fillId="4" borderId="10" xfId="1" applyNumberFormat="1" applyFont="1" applyFill="1" applyBorder="1" applyProtection="1"/>
    <xf numFmtId="164" fontId="2" fillId="4" borderId="10" xfId="1" applyNumberFormat="1" applyFont="1" applyFill="1" applyBorder="1"/>
    <xf numFmtId="44" fontId="0" fillId="0" borderId="0" xfId="1" applyNumberFormat="1" applyFont="1" applyFill="1" applyBorder="1"/>
    <xf numFmtId="0" fontId="18" fillId="5" borderId="11" xfId="0" applyNumberFormat="1" applyFont="1" applyFill="1" applyBorder="1" applyAlignment="1">
      <alignment horizontal="center"/>
    </xf>
    <xf numFmtId="0" fontId="18" fillId="5" borderId="10" xfId="0" applyNumberFormat="1" applyFont="1" applyFill="1" applyBorder="1" applyAlignment="1">
      <alignment horizontal="center"/>
    </xf>
    <xf numFmtId="0" fontId="10" fillId="14" borderId="13" xfId="0" applyNumberFormat="1" applyFont="1" applyFill="1" applyBorder="1" applyAlignment="1" applyProtection="1">
      <alignment horizontal="center"/>
      <protection locked="0"/>
    </xf>
    <xf numFmtId="0" fontId="3" fillId="0" borderId="0" xfId="0" applyFont="1" applyBorder="1" applyAlignment="1" applyProtection="1">
      <alignment horizontal="center"/>
      <protection locked="0"/>
    </xf>
    <xf numFmtId="0" fontId="0" fillId="0" borderId="0" xfId="0" applyBorder="1" applyAlignment="1" applyProtection="1">
      <alignment horizontal="center"/>
    </xf>
    <xf numFmtId="0" fontId="3" fillId="0" borderId="0" xfId="0" applyFont="1" applyBorder="1" applyAlignment="1" applyProtection="1">
      <alignment horizontal="center"/>
    </xf>
    <xf numFmtId="164" fontId="0" fillId="4" borderId="13" xfId="1" applyNumberFormat="1" applyFont="1" applyFill="1" applyBorder="1" applyProtection="1">
      <protection locked="0"/>
    </xf>
    <xf numFmtId="0" fontId="0" fillId="0" borderId="0" xfId="0" applyBorder="1" applyProtection="1">
      <protection locked="0"/>
    </xf>
    <xf numFmtId="0" fontId="3" fillId="0" borderId="0" xfId="0" applyFont="1" applyBorder="1" applyProtection="1">
      <protection locked="0"/>
    </xf>
    <xf numFmtId="44" fontId="0" fillId="14" borderId="9" xfId="1" applyNumberFormat="1" applyFont="1" applyFill="1" applyBorder="1" applyProtection="1">
      <protection locked="0"/>
    </xf>
    <xf numFmtId="164" fontId="0" fillId="6" borderId="14" xfId="1" applyNumberFormat="1" applyFont="1" applyFill="1" applyBorder="1" applyAlignment="1" applyProtection="1">
      <alignment horizontal="center"/>
    </xf>
    <xf numFmtId="164" fontId="0" fillId="6" borderId="12" xfId="1" applyNumberFormat="1" applyFont="1" applyFill="1" applyBorder="1" applyAlignment="1" applyProtection="1">
      <alignment horizontal="center"/>
    </xf>
    <xf numFmtId="164" fontId="0" fillId="6" borderId="15" xfId="1" applyNumberFormat="1" applyFont="1" applyFill="1" applyBorder="1" applyAlignment="1" applyProtection="1">
      <alignment horizontal="center"/>
    </xf>
    <xf numFmtId="44" fontId="0" fillId="0" borderId="1" xfId="1" applyNumberFormat="1" applyFont="1" applyFill="1" applyBorder="1"/>
    <xf numFmtId="0" fontId="3" fillId="0" borderId="1" xfId="0" applyFont="1" applyFill="1" applyBorder="1" applyAlignment="1">
      <alignment horizontal="center"/>
    </xf>
    <xf numFmtId="0" fontId="0" fillId="0" borderId="7" xfId="0" applyBorder="1"/>
    <xf numFmtId="164" fontId="0" fillId="0" borderId="0" xfId="0" applyNumberFormat="1"/>
    <xf numFmtId="0" fontId="19" fillId="10" borderId="0" xfId="0" applyNumberFormat="1" applyFont="1" applyFill="1" applyBorder="1" applyAlignment="1">
      <alignment horizontal="center"/>
    </xf>
    <xf numFmtId="2" fontId="24" fillId="10" borderId="0" xfId="0" applyNumberFormat="1" applyFont="1" applyFill="1" applyBorder="1" applyAlignment="1" applyProtection="1">
      <alignment horizontal="center"/>
      <protection locked="0"/>
    </xf>
    <xf numFmtId="164" fontId="3" fillId="0" borderId="0" xfId="0" applyNumberFormat="1" applyFont="1" applyAlignment="1">
      <alignment horizontal="center"/>
    </xf>
    <xf numFmtId="164" fontId="3" fillId="0" borderId="1" xfId="0" applyNumberFormat="1" applyFont="1" applyBorder="1" applyAlignment="1">
      <alignment horizontal="center"/>
    </xf>
    <xf numFmtId="164" fontId="0" fillId="8" borderId="13" xfId="1" applyNumberFormat="1" applyFont="1" applyFill="1" applyBorder="1"/>
    <xf numFmtId="164" fontId="0" fillId="8" borderId="13" xfId="0" applyNumberFormat="1" applyFill="1" applyBorder="1"/>
    <xf numFmtId="164" fontId="14" fillId="4" borderId="9" xfId="1" applyNumberFormat="1" applyFont="1" applyFill="1" applyBorder="1"/>
    <xf numFmtId="164" fontId="14" fillId="4" borderId="11" xfId="1" applyNumberFormat="1" applyFont="1" applyFill="1" applyBorder="1" applyProtection="1">
      <protection hidden="1"/>
    </xf>
    <xf numFmtId="0" fontId="4" fillId="10" borderId="0" xfId="0" applyFont="1" applyFill="1" applyBorder="1" applyAlignment="1"/>
    <xf numFmtId="0" fontId="33" fillId="10" borderId="0" xfId="0" applyFont="1" applyFill="1" applyBorder="1"/>
    <xf numFmtId="0" fontId="0" fillId="10" borderId="0" xfId="1" applyNumberFormat="1" applyFont="1" applyFill="1" applyBorder="1" applyAlignment="1">
      <alignment horizontal="center"/>
    </xf>
    <xf numFmtId="0" fontId="0" fillId="10" borderId="0" xfId="0" applyFill="1" applyBorder="1" applyAlignment="1">
      <alignment vertical="center"/>
    </xf>
    <xf numFmtId="10" fontId="0" fillId="10" borderId="0" xfId="0" applyNumberFormat="1" applyFill="1" applyBorder="1"/>
    <xf numFmtId="0" fontId="18" fillId="10" borderId="0" xfId="0" applyFont="1" applyFill="1" applyBorder="1"/>
    <xf numFmtId="10" fontId="26" fillId="10" borderId="0" xfId="2" applyNumberFormat="1" applyFont="1" applyFill="1" applyBorder="1" applyAlignment="1">
      <alignment horizontal="center"/>
    </xf>
    <xf numFmtId="0" fontId="26" fillId="10" borderId="0" xfId="0" applyFont="1" applyFill="1" applyBorder="1" applyProtection="1">
      <protection locked="0"/>
    </xf>
    <xf numFmtId="0" fontId="27" fillId="10" borderId="0" xfId="0" applyFont="1" applyFill="1" applyBorder="1" applyProtection="1">
      <protection locked="0"/>
    </xf>
    <xf numFmtId="164" fontId="0" fillId="0" borderId="0" xfId="0" applyNumberFormat="1" applyFill="1" applyBorder="1"/>
    <xf numFmtId="0" fontId="0" fillId="4" borderId="0" xfId="0" applyFill="1" applyAlignment="1">
      <alignment horizontal="center"/>
    </xf>
    <xf numFmtId="0" fontId="0" fillId="10" borderId="0" xfId="0" applyFill="1" applyBorder="1" applyAlignment="1">
      <alignment horizontal="center" vertical="top"/>
    </xf>
    <xf numFmtId="0" fontId="35" fillId="11" borderId="26" xfId="0" applyFont="1" applyFill="1" applyBorder="1" applyAlignment="1">
      <alignment horizontal="center" vertical="top"/>
    </xf>
    <xf numFmtId="0" fontId="3" fillId="11" borderId="27" xfId="0" applyFont="1" applyFill="1" applyBorder="1" applyAlignment="1">
      <alignment horizontal="center" vertical="top"/>
    </xf>
    <xf numFmtId="0" fontId="0" fillId="11" borderId="29" xfId="0" applyFill="1" applyBorder="1" applyAlignment="1">
      <alignment horizontal="center" vertical="top"/>
    </xf>
    <xf numFmtId="0" fontId="0" fillId="11" borderId="30" xfId="0" applyFill="1" applyBorder="1" applyAlignment="1">
      <alignment horizontal="center" vertical="top"/>
    </xf>
    <xf numFmtId="0" fontId="36" fillId="11" borderId="27" xfId="0" applyFont="1" applyFill="1" applyBorder="1" applyAlignment="1">
      <alignment horizontal="center" vertical="top"/>
    </xf>
    <xf numFmtId="0" fontId="0" fillId="11" borderId="27" xfId="0" applyFill="1" applyBorder="1" applyAlignment="1"/>
    <xf numFmtId="0" fontId="0" fillId="11" borderId="30" xfId="0" applyFill="1" applyBorder="1" applyAlignment="1"/>
    <xf numFmtId="0" fontId="9" fillId="4" borderId="0" xfId="0" applyFont="1" applyFill="1" applyBorder="1" applyAlignment="1"/>
    <xf numFmtId="0" fontId="9" fillId="4" borderId="0" xfId="0" applyFont="1" applyFill="1" applyBorder="1"/>
    <xf numFmtId="0" fontId="0" fillId="10" borderId="32" xfId="0" applyFill="1" applyBorder="1" applyAlignment="1">
      <alignment horizontal="center" vertical="top"/>
    </xf>
    <xf numFmtId="0" fontId="22" fillId="11" borderId="34" xfId="0" applyFont="1" applyFill="1" applyBorder="1" applyAlignment="1" applyProtection="1">
      <alignment horizontal="right" vertical="center"/>
      <protection locked="0"/>
    </xf>
    <xf numFmtId="0" fontId="0" fillId="10" borderId="33" xfId="0" applyFill="1" applyBorder="1"/>
    <xf numFmtId="0" fontId="3" fillId="10" borderId="32" xfId="0" applyFont="1" applyFill="1" applyBorder="1"/>
    <xf numFmtId="0" fontId="22" fillId="11" borderId="34" xfId="0" applyFont="1" applyFill="1" applyBorder="1"/>
    <xf numFmtId="0" fontId="5" fillId="0" borderId="32" xfId="0" applyFont="1" applyFill="1" applyBorder="1"/>
    <xf numFmtId="0" fontId="0" fillId="4" borderId="33" xfId="0" applyFill="1" applyBorder="1"/>
    <xf numFmtId="0" fontId="0" fillId="0" borderId="32" xfId="0" applyBorder="1"/>
    <xf numFmtId="0" fontId="0" fillId="10" borderId="32" xfId="0" applyFill="1" applyBorder="1"/>
    <xf numFmtId="0" fontId="22" fillId="10" borderId="32" xfId="0" applyFont="1" applyFill="1" applyBorder="1" applyAlignment="1">
      <alignment horizontal="right"/>
    </xf>
    <xf numFmtId="0" fontId="9" fillId="4" borderId="32" xfId="0" applyFont="1" applyFill="1" applyBorder="1" applyAlignment="1"/>
    <xf numFmtId="0" fontId="10" fillId="14" borderId="34" xfId="0" applyFont="1" applyFill="1" applyBorder="1" applyProtection="1">
      <protection locked="0"/>
    </xf>
    <xf numFmtId="0" fontId="10" fillId="10" borderId="32" xfId="0" applyFont="1" applyFill="1" applyBorder="1" applyProtection="1">
      <protection locked="0"/>
    </xf>
    <xf numFmtId="0" fontId="0" fillId="4" borderId="37" xfId="0" applyFill="1" applyBorder="1"/>
    <xf numFmtId="164" fontId="0" fillId="4" borderId="33" xfId="0" applyNumberFormat="1" applyFill="1" applyBorder="1" applyProtection="1">
      <protection hidden="1"/>
    </xf>
    <xf numFmtId="0" fontId="3" fillId="6" borderId="37" xfId="0" applyFont="1" applyFill="1" applyBorder="1" applyProtection="1">
      <protection hidden="1"/>
    </xf>
    <xf numFmtId="164" fontId="0" fillId="4" borderId="41" xfId="0" applyNumberFormat="1" applyFill="1" applyBorder="1" applyProtection="1">
      <protection hidden="1"/>
    </xf>
    <xf numFmtId="0" fontId="3" fillId="10" borderId="37" xfId="0" applyFont="1" applyFill="1" applyBorder="1"/>
    <xf numFmtId="164" fontId="0" fillId="10" borderId="33" xfId="0" applyNumberFormat="1" applyFill="1" applyBorder="1" applyProtection="1">
      <protection hidden="1"/>
    </xf>
    <xf numFmtId="164" fontId="0" fillId="10" borderId="40" xfId="0" applyNumberFormat="1" applyFill="1" applyBorder="1" applyProtection="1">
      <protection hidden="1"/>
    </xf>
    <xf numFmtId="0" fontId="9" fillId="4" borderId="37" xfId="0" applyFont="1" applyFill="1" applyBorder="1"/>
    <xf numFmtId="0" fontId="9" fillId="6" borderId="37" xfId="0" applyFont="1" applyFill="1" applyBorder="1" applyProtection="1">
      <protection hidden="1"/>
    </xf>
    <xf numFmtId="0" fontId="0" fillId="6" borderId="37" xfId="0" applyFont="1" applyFill="1" applyBorder="1"/>
    <xf numFmtId="0" fontId="0" fillId="6" borderId="37" xfId="0" applyFill="1" applyBorder="1"/>
    <xf numFmtId="0" fontId="14" fillId="16" borderId="37" xfId="0" applyFont="1" applyFill="1" applyBorder="1" applyAlignment="1">
      <alignment horizontal="left"/>
    </xf>
    <xf numFmtId="0" fontId="14" fillId="7" borderId="37" xfId="0" applyFont="1" applyFill="1" applyBorder="1" applyAlignment="1">
      <alignment horizontal="left"/>
    </xf>
    <xf numFmtId="164" fontId="14" fillId="4" borderId="33" xfId="1" applyNumberFormat="1" applyFont="1" applyFill="1" applyBorder="1" applyProtection="1">
      <protection hidden="1"/>
    </xf>
    <xf numFmtId="164" fontId="3" fillId="8" borderId="41" xfId="1" applyNumberFormat="1" applyFont="1" applyFill="1" applyBorder="1" applyProtection="1">
      <protection hidden="1"/>
    </xf>
    <xf numFmtId="0" fontId="0" fillId="4" borderId="37" xfId="0" applyFont="1" applyFill="1" applyBorder="1"/>
    <xf numFmtId="0" fontId="0" fillId="3" borderId="33" xfId="0" applyFill="1" applyBorder="1"/>
    <xf numFmtId="164" fontId="0" fillId="3" borderId="33" xfId="0" applyNumberFormat="1" applyFill="1" applyBorder="1"/>
    <xf numFmtId="0" fontId="0" fillId="4" borderId="29" xfId="0" applyFill="1" applyBorder="1" applyProtection="1">
      <protection locked="0"/>
    </xf>
    <xf numFmtId="0" fontId="0" fillId="4" borderId="30" xfId="0" applyNumberFormat="1" applyFill="1" applyBorder="1" applyAlignment="1">
      <alignment horizontal="center"/>
    </xf>
    <xf numFmtId="165" fontId="0" fillId="4" borderId="30" xfId="0" applyNumberFormat="1" applyFill="1" applyBorder="1"/>
    <xf numFmtId="0" fontId="0" fillId="4" borderId="30" xfId="0" applyFill="1" applyBorder="1"/>
    <xf numFmtId="0" fontId="0" fillId="4" borderId="31" xfId="0" applyFill="1" applyBorder="1"/>
    <xf numFmtId="0" fontId="10" fillId="14" borderId="13" xfId="1" applyNumberFormat="1" applyFont="1" applyFill="1" applyBorder="1" applyAlignment="1" applyProtection="1">
      <alignment horizontal="center"/>
      <protection locked="0"/>
    </xf>
    <xf numFmtId="0" fontId="12" fillId="10" borderId="0" xfId="0" applyFont="1" applyFill="1" applyBorder="1"/>
    <xf numFmtId="0" fontId="18" fillId="5" borderId="1" xfId="0" applyNumberFormat="1" applyFont="1" applyFill="1" applyBorder="1" applyAlignment="1">
      <alignment horizontal="center"/>
    </xf>
    <xf numFmtId="0" fontId="18" fillId="5" borderId="1" xfId="0" applyNumberFormat="1" applyFont="1" applyFill="1" applyBorder="1" applyAlignment="1" applyProtection="1">
      <alignment horizontal="center"/>
    </xf>
    <xf numFmtId="0" fontId="18" fillId="5" borderId="7" xfId="0" applyNumberFormat="1" applyFont="1" applyFill="1" applyBorder="1" applyAlignment="1">
      <alignment horizontal="center"/>
    </xf>
    <xf numFmtId="0" fontId="3" fillId="0" borderId="8" xfId="0" applyFont="1" applyBorder="1"/>
    <xf numFmtId="0" fontId="3" fillId="4" borderId="8" xfId="0" applyFont="1" applyFill="1" applyBorder="1"/>
    <xf numFmtId="0" fontId="3" fillId="0" borderId="0" xfId="0" applyFont="1" applyFill="1" applyBorder="1" applyAlignment="1">
      <alignment horizontal="center"/>
    </xf>
    <xf numFmtId="164" fontId="3" fillId="6" borderId="15" xfId="1" applyNumberFormat="1" applyFont="1" applyFill="1" applyBorder="1" applyProtection="1">
      <protection hidden="1"/>
    </xf>
    <xf numFmtId="0" fontId="1" fillId="20" borderId="0" xfId="1" applyNumberFormat="1" applyFont="1" applyFill="1" applyBorder="1" applyProtection="1">
      <protection hidden="1"/>
    </xf>
    <xf numFmtId="0" fontId="4" fillId="10" borderId="0" xfId="2" applyNumberFormat="1" applyFont="1" applyFill="1" applyBorder="1" applyAlignment="1" applyProtection="1">
      <alignment horizontal="center"/>
      <protection locked="0"/>
    </xf>
    <xf numFmtId="164" fontId="3" fillId="4" borderId="10" xfId="1" applyNumberFormat="1" applyFont="1" applyFill="1" applyBorder="1"/>
    <xf numFmtId="164" fontId="3" fillId="4" borderId="10" xfId="1" applyNumberFormat="1" applyFont="1" applyFill="1" applyBorder="1" applyProtection="1">
      <protection hidden="1"/>
    </xf>
    <xf numFmtId="10" fontId="18" fillId="2" borderId="13" xfId="2" applyNumberFormat="1" applyFont="1" applyFill="1" applyBorder="1" applyAlignment="1" applyProtection="1">
      <alignment horizontal="center"/>
      <protection locked="0"/>
    </xf>
    <xf numFmtId="164" fontId="0" fillId="14" borderId="9" xfId="1" applyNumberFormat="1" applyFont="1" applyFill="1" applyBorder="1" applyProtection="1">
      <protection locked="0"/>
    </xf>
    <xf numFmtId="164" fontId="3" fillId="6" borderId="45" xfId="1" applyNumberFormat="1" applyFont="1" applyFill="1" applyBorder="1" applyProtection="1">
      <protection hidden="1"/>
    </xf>
    <xf numFmtId="164" fontId="3" fillId="6" borderId="46" xfId="1" applyNumberFormat="1" applyFont="1" applyFill="1" applyBorder="1" applyProtection="1">
      <protection hidden="1"/>
    </xf>
    <xf numFmtId="0" fontId="3" fillId="11" borderId="37" xfId="0" applyFont="1" applyFill="1" applyBorder="1"/>
    <xf numFmtId="0" fontId="3" fillId="15" borderId="34" xfId="0" applyFont="1" applyFill="1" applyBorder="1" applyProtection="1">
      <protection hidden="1"/>
    </xf>
    <xf numFmtId="0" fontId="3" fillId="16" borderId="34" xfId="0" applyFont="1" applyFill="1" applyBorder="1" applyProtection="1">
      <protection hidden="1"/>
    </xf>
    <xf numFmtId="0" fontId="14" fillId="12" borderId="36" xfId="0" applyFont="1" applyFill="1" applyBorder="1" applyProtection="1">
      <protection hidden="1"/>
    </xf>
    <xf numFmtId="0" fontId="14" fillId="12" borderId="37" xfId="0" applyFont="1" applyFill="1" applyBorder="1" applyProtection="1">
      <protection hidden="1"/>
    </xf>
    <xf numFmtId="0" fontId="14" fillId="12" borderId="38" xfId="0" applyFont="1" applyFill="1" applyBorder="1" applyProtection="1">
      <protection hidden="1"/>
    </xf>
    <xf numFmtId="0" fontId="3" fillId="15" borderId="36" xfId="0" applyFont="1" applyFill="1" applyBorder="1" applyProtection="1">
      <protection hidden="1"/>
    </xf>
    <xf numFmtId="0" fontId="3" fillId="15" borderId="37" xfId="0" applyFont="1" applyFill="1" applyBorder="1" applyProtection="1">
      <protection hidden="1"/>
    </xf>
    <xf numFmtId="0" fontId="3" fillId="15" borderId="38" xfId="0" applyFont="1" applyFill="1" applyBorder="1" applyProtection="1">
      <protection hidden="1"/>
    </xf>
    <xf numFmtId="164" fontId="3" fillId="10" borderId="30" xfId="1" applyNumberFormat="1" applyFont="1" applyFill="1" applyBorder="1"/>
    <xf numFmtId="164" fontId="0" fillId="10" borderId="33" xfId="0" applyNumberFormat="1" applyFont="1" applyFill="1" applyBorder="1" applyProtection="1">
      <protection hidden="1"/>
    </xf>
    <xf numFmtId="164" fontId="3" fillId="10" borderId="12" xfId="1" applyNumberFormat="1" applyFont="1" applyFill="1" applyBorder="1" applyProtection="1">
      <protection hidden="1"/>
    </xf>
    <xf numFmtId="164" fontId="0" fillId="10" borderId="0" xfId="0" applyNumberFormat="1" applyFont="1" applyFill="1" applyBorder="1" applyProtection="1">
      <protection hidden="1"/>
    </xf>
    <xf numFmtId="0" fontId="13" fillId="10" borderId="32" xfId="0" applyFont="1" applyFill="1" applyBorder="1" applyProtection="1"/>
    <xf numFmtId="0" fontId="14" fillId="4" borderId="37" xfId="0" applyFont="1" applyFill="1" applyBorder="1" applyAlignment="1">
      <alignment horizontal="right"/>
    </xf>
    <xf numFmtId="164" fontId="3" fillId="4" borderId="5" xfId="1" applyNumberFormat="1" applyFont="1" applyFill="1" applyBorder="1"/>
    <xf numFmtId="164" fontId="18" fillId="17" borderId="4" xfId="1" applyNumberFormat="1" applyFont="1" applyFill="1" applyBorder="1" applyAlignment="1" applyProtection="1">
      <alignment horizontal="center"/>
      <protection locked="0"/>
    </xf>
    <xf numFmtId="0" fontId="3" fillId="4" borderId="1" xfId="0" applyNumberFormat="1" applyFont="1" applyFill="1" applyBorder="1" applyAlignment="1">
      <alignment horizontal="center"/>
    </xf>
    <xf numFmtId="0" fontId="0" fillId="4" borderId="1" xfId="0" applyNumberFormat="1" applyFill="1" applyBorder="1" applyAlignment="1">
      <alignment horizontal="center"/>
    </xf>
    <xf numFmtId="0" fontId="10" fillId="4" borderId="1" xfId="0" applyNumberFormat="1" applyFont="1" applyFill="1" applyBorder="1" applyAlignment="1">
      <alignment horizontal="center"/>
    </xf>
    <xf numFmtId="0" fontId="3" fillId="4" borderId="1" xfId="0" applyNumberFormat="1" applyFont="1" applyFill="1" applyBorder="1" applyAlignment="1" applyProtection="1">
      <alignment horizontal="center"/>
      <protection hidden="1"/>
    </xf>
    <xf numFmtId="10" fontId="24" fillId="4" borderId="1" xfId="2" applyNumberFormat="1" applyFont="1" applyFill="1" applyBorder="1" applyAlignment="1" applyProtection="1">
      <alignment horizontal="center"/>
      <protection hidden="1"/>
    </xf>
    <xf numFmtId="0" fontId="3" fillId="4" borderId="1" xfId="0" applyNumberFormat="1" applyFont="1" applyFill="1" applyBorder="1" applyAlignment="1" applyProtection="1">
      <alignment horizontal="center"/>
      <protection locked="0"/>
    </xf>
    <xf numFmtId="0" fontId="3" fillId="4" borderId="1" xfId="1" applyNumberFormat="1" applyFont="1" applyFill="1" applyBorder="1" applyAlignment="1" applyProtection="1">
      <alignment horizontal="center"/>
      <protection locked="0"/>
    </xf>
    <xf numFmtId="0" fontId="9" fillId="4" borderId="1" xfId="0" applyNumberFormat="1" applyFont="1" applyFill="1" applyBorder="1" applyAlignment="1">
      <alignment horizontal="center"/>
    </xf>
    <xf numFmtId="0" fontId="9" fillId="4" borderId="1" xfId="0" applyNumberFormat="1" applyFont="1" applyFill="1" applyBorder="1" applyAlignment="1" applyProtection="1">
      <alignment horizontal="center"/>
      <protection hidden="1"/>
    </xf>
    <xf numFmtId="0" fontId="13" fillId="4" borderId="1" xfId="0" applyNumberFormat="1" applyFont="1" applyFill="1" applyBorder="1" applyAlignment="1" applyProtection="1">
      <alignment horizontal="center"/>
    </xf>
    <xf numFmtId="0" fontId="9" fillId="4" borderId="1" xfId="0" applyNumberFormat="1" applyFont="1" applyFill="1" applyBorder="1" applyAlignment="1" applyProtection="1">
      <alignment horizontal="center"/>
    </xf>
    <xf numFmtId="0" fontId="15" fillId="4" borderId="1" xfId="0" applyNumberFormat="1" applyFont="1" applyFill="1" applyBorder="1" applyAlignment="1">
      <alignment horizontal="center"/>
    </xf>
    <xf numFmtId="0" fontId="24" fillId="4" borderId="1" xfId="0" applyNumberFormat="1" applyFont="1" applyFill="1" applyBorder="1" applyAlignment="1" applyProtection="1">
      <alignment horizontal="center"/>
      <protection hidden="1"/>
    </xf>
    <xf numFmtId="2" fontId="24" fillId="4" borderId="1" xfId="2" applyNumberFormat="1" applyFont="1" applyFill="1" applyBorder="1" applyAlignment="1" applyProtection="1">
      <alignment horizontal="center"/>
      <protection hidden="1"/>
    </xf>
    <xf numFmtId="2" fontId="14" fillId="4" borderId="1" xfId="2" applyNumberFormat="1" applyFont="1" applyFill="1" applyBorder="1" applyAlignment="1" applyProtection="1">
      <alignment horizontal="center"/>
      <protection hidden="1"/>
    </xf>
    <xf numFmtId="2" fontId="14" fillId="4" borderId="1" xfId="2" applyNumberFormat="1" applyFont="1" applyFill="1" applyBorder="1" applyAlignment="1">
      <alignment horizontal="center"/>
    </xf>
    <xf numFmtId="0" fontId="3" fillId="4" borderId="1" xfId="2" applyNumberFormat="1" applyFont="1" applyFill="1" applyBorder="1" applyAlignment="1" applyProtection="1">
      <alignment horizontal="center"/>
      <protection hidden="1"/>
    </xf>
    <xf numFmtId="0" fontId="3" fillId="4" borderId="1" xfId="2" applyNumberFormat="1" applyFont="1" applyFill="1" applyBorder="1" applyAlignment="1">
      <alignment horizontal="center"/>
    </xf>
    <xf numFmtId="0" fontId="0" fillId="4" borderId="49" xfId="0" applyNumberFormat="1" applyFill="1" applyBorder="1" applyAlignment="1">
      <alignment horizontal="center"/>
    </xf>
    <xf numFmtId="164" fontId="18" fillId="17" borderId="4" xfId="1" applyNumberFormat="1" applyFont="1" applyFill="1" applyBorder="1" applyAlignment="1" applyProtection="1">
      <protection hidden="1"/>
    </xf>
    <xf numFmtId="164" fontId="3" fillId="4" borderId="1" xfId="1" applyNumberFormat="1" applyFont="1" applyFill="1" applyBorder="1" applyAlignment="1">
      <alignment horizontal="center"/>
    </xf>
    <xf numFmtId="164" fontId="0" fillId="4" borderId="1" xfId="1" applyNumberFormat="1" applyFont="1" applyFill="1" applyBorder="1" applyAlignment="1">
      <alignment horizontal="center"/>
    </xf>
    <xf numFmtId="164" fontId="0" fillId="4" borderId="1" xfId="1" applyNumberFormat="1" applyFont="1" applyFill="1" applyBorder="1" applyProtection="1">
      <protection locked="0"/>
    </xf>
    <xf numFmtId="164" fontId="18" fillId="4" borderId="1" xfId="1" applyNumberFormat="1" applyFont="1" applyFill="1" applyBorder="1" applyProtection="1"/>
    <xf numFmtId="164" fontId="3" fillId="4" borderId="1" xfId="1" applyNumberFormat="1" applyFont="1" applyFill="1" applyBorder="1"/>
    <xf numFmtId="164" fontId="13" fillId="4" borderId="1" xfId="1" applyNumberFormat="1" applyFont="1" applyFill="1" applyBorder="1" applyProtection="1"/>
    <xf numFmtId="164" fontId="13" fillId="4" borderId="1" xfId="1" applyNumberFormat="1" applyFont="1" applyFill="1" applyBorder="1" applyProtection="1">
      <protection locked="0"/>
    </xf>
    <xf numFmtId="164" fontId="9" fillId="4" borderId="1" xfId="1" applyNumberFormat="1" applyFont="1" applyFill="1" applyBorder="1" applyProtection="1">
      <protection locked="0"/>
    </xf>
    <xf numFmtId="164" fontId="14" fillId="4" borderId="1" xfId="1" applyNumberFormat="1" applyFont="1" applyFill="1" applyBorder="1"/>
    <xf numFmtId="164" fontId="13" fillId="4" borderId="1" xfId="1" applyNumberFormat="1" applyFont="1" applyFill="1" applyBorder="1" applyProtection="1">
      <protection hidden="1"/>
    </xf>
    <xf numFmtId="0" fontId="0" fillId="4" borderId="1" xfId="0" applyFill="1" applyBorder="1"/>
    <xf numFmtId="164" fontId="0" fillId="4" borderId="11" xfId="1" applyNumberFormat="1" applyFont="1" applyFill="1" applyBorder="1"/>
    <xf numFmtId="0" fontId="18" fillId="5" borderId="7" xfId="0" applyNumberFormat="1" applyFont="1" applyFill="1" applyBorder="1" applyAlignment="1" applyProtection="1">
      <alignment horizontal="center"/>
    </xf>
    <xf numFmtId="164" fontId="0" fillId="4" borderId="7" xfId="1" applyNumberFormat="1" applyFont="1" applyFill="1" applyBorder="1" applyProtection="1"/>
    <xf numFmtId="0" fontId="1" fillId="4" borderId="1" xfId="1" applyNumberFormat="1" applyFont="1" applyFill="1" applyBorder="1" applyProtection="1"/>
    <xf numFmtId="0" fontId="18" fillId="4" borderId="1" xfId="1" applyNumberFormat="1" applyFont="1" applyFill="1" applyBorder="1" applyProtection="1"/>
    <xf numFmtId="0" fontId="1" fillId="4" borderId="1" xfId="1" applyNumberFormat="1" applyFont="1" applyFill="1" applyBorder="1" applyProtection="1">
      <protection hidden="1"/>
    </xf>
    <xf numFmtId="164" fontId="0" fillId="10" borderId="0" xfId="0" applyNumberFormat="1" applyFill="1" applyBorder="1" applyProtection="1">
      <protection hidden="1"/>
    </xf>
    <xf numFmtId="0" fontId="3" fillId="6" borderId="59" xfId="0" applyFont="1" applyFill="1" applyBorder="1" applyProtection="1">
      <protection hidden="1"/>
    </xf>
    <xf numFmtId="164" fontId="0" fillId="4" borderId="8" xfId="1" applyNumberFormat="1" applyFont="1" applyFill="1" applyBorder="1" applyProtection="1"/>
    <xf numFmtId="0" fontId="9" fillId="4" borderId="6" xfId="0" applyNumberFormat="1" applyFont="1" applyFill="1" applyBorder="1" applyAlignment="1">
      <alignment horizontal="center"/>
    </xf>
    <xf numFmtId="0" fontId="9" fillId="4" borderId="7" xfId="0" applyNumberFormat="1" applyFont="1" applyFill="1" applyBorder="1" applyAlignment="1">
      <alignment horizontal="center"/>
    </xf>
    <xf numFmtId="164" fontId="3" fillId="4" borderId="6" xfId="1" applyNumberFormat="1" applyFont="1" applyFill="1" applyBorder="1"/>
    <xf numFmtId="164" fontId="3" fillId="4" borderId="7" xfId="1" applyNumberFormat="1" applyFont="1" applyFill="1" applyBorder="1"/>
    <xf numFmtId="164" fontId="0" fillId="4" borderId="3" xfId="1" applyNumberFormat="1" applyFont="1" applyFill="1" applyBorder="1" applyProtection="1">
      <protection hidden="1"/>
    </xf>
    <xf numFmtId="164" fontId="13" fillId="10" borderId="0" xfId="0" applyNumberFormat="1" applyFont="1" applyFill="1" applyBorder="1" applyProtection="1">
      <protection hidden="1"/>
    </xf>
    <xf numFmtId="164" fontId="13" fillId="10" borderId="33" xfId="0" applyNumberFormat="1" applyFont="1" applyFill="1" applyBorder="1" applyProtection="1">
      <protection hidden="1"/>
    </xf>
    <xf numFmtId="0" fontId="9" fillId="4" borderId="4" xfId="0" applyNumberFormat="1" applyFont="1" applyFill="1" applyBorder="1" applyAlignment="1">
      <alignment horizontal="center"/>
    </xf>
    <xf numFmtId="164" fontId="9" fillId="4" borderId="4" xfId="1" applyNumberFormat="1" applyFont="1" applyFill="1" applyBorder="1"/>
    <xf numFmtId="0" fontId="9" fillId="8" borderId="48" xfId="0" applyFont="1" applyFill="1" applyBorder="1"/>
    <xf numFmtId="164" fontId="1" fillId="14" borderId="16" xfId="1" applyNumberFormat="1" applyFont="1" applyFill="1" applyBorder="1" applyProtection="1">
      <protection locked="0"/>
    </xf>
    <xf numFmtId="164" fontId="3" fillId="8" borderId="57" xfId="1" applyNumberFormat="1" applyFont="1" applyFill="1" applyBorder="1" applyProtection="1">
      <protection hidden="1"/>
    </xf>
    <xf numFmtId="164" fontId="1" fillId="14" borderId="58" xfId="1" applyNumberFormat="1" applyFont="1" applyFill="1" applyBorder="1" applyProtection="1">
      <protection locked="0"/>
    </xf>
    <xf numFmtId="164" fontId="1" fillId="8" borderId="58" xfId="1" applyNumberFormat="1" applyFont="1" applyFill="1" applyBorder="1" applyProtection="1">
      <protection hidden="1"/>
    </xf>
    <xf numFmtId="164" fontId="1" fillId="8" borderId="55" xfId="1" applyNumberFormat="1" applyFont="1" applyFill="1" applyBorder="1" applyProtection="1">
      <protection hidden="1"/>
    </xf>
    <xf numFmtId="164" fontId="3" fillId="4" borderId="11" xfId="1" applyNumberFormat="1" applyFont="1" applyFill="1" applyBorder="1" applyProtection="1">
      <protection hidden="1"/>
    </xf>
    <xf numFmtId="0" fontId="9" fillId="10" borderId="32" xfId="0" applyFont="1" applyFill="1" applyBorder="1" applyProtection="1"/>
    <xf numFmtId="164" fontId="0" fillId="6" borderId="58" xfId="0" applyNumberFormat="1" applyFont="1" applyFill="1" applyBorder="1" applyProtection="1">
      <protection hidden="1"/>
    </xf>
    <xf numFmtId="164" fontId="14" fillId="10" borderId="33" xfId="1" applyNumberFormat="1" applyFont="1" applyFill="1" applyBorder="1" applyProtection="1">
      <protection hidden="1"/>
    </xf>
    <xf numFmtId="164" fontId="0" fillId="10" borderId="12" xfId="1" applyNumberFormat="1" applyFont="1" applyFill="1" applyBorder="1"/>
    <xf numFmtId="164" fontId="3" fillId="10" borderId="12" xfId="1" applyNumberFormat="1" applyFont="1" applyFill="1" applyBorder="1"/>
    <xf numFmtId="164" fontId="3" fillId="10" borderId="15" xfId="1" applyNumberFormat="1" applyFont="1" applyFill="1" applyBorder="1" applyProtection="1">
      <protection hidden="1"/>
    </xf>
    <xf numFmtId="164" fontId="14" fillId="12" borderId="14" xfId="1" applyNumberFormat="1" applyFont="1" applyFill="1" applyBorder="1" applyAlignment="1" applyProtection="1">
      <alignment horizontal="center"/>
      <protection hidden="1"/>
    </xf>
    <xf numFmtId="164" fontId="14" fillId="12" borderId="15" xfId="1" applyNumberFormat="1" applyFont="1" applyFill="1" applyBorder="1" applyAlignment="1" applyProtection="1">
      <alignment horizontal="center"/>
      <protection hidden="1"/>
    </xf>
    <xf numFmtId="164" fontId="12" fillId="10" borderId="12" xfId="1" applyNumberFormat="1" applyFont="1" applyFill="1" applyBorder="1" applyProtection="1">
      <protection hidden="1"/>
    </xf>
    <xf numFmtId="164" fontId="12" fillId="10" borderId="15" xfId="1" applyNumberFormat="1" applyFont="1" applyFill="1" applyBorder="1" applyProtection="1">
      <protection hidden="1"/>
    </xf>
    <xf numFmtId="0" fontId="0" fillId="4" borderId="0" xfId="0" applyNumberFormat="1" applyFont="1" applyFill="1" applyBorder="1" applyAlignment="1">
      <alignment horizontal="center"/>
    </xf>
    <xf numFmtId="164" fontId="3" fillId="10" borderId="10" xfId="1" applyNumberFormat="1" applyFont="1" applyFill="1" applyBorder="1" applyProtection="1">
      <protection hidden="1"/>
    </xf>
    <xf numFmtId="0" fontId="9" fillId="8" borderId="48" xfId="0" applyFont="1" applyFill="1" applyBorder="1" applyAlignment="1" applyProtection="1">
      <alignment horizontal="left"/>
      <protection hidden="1"/>
    </xf>
    <xf numFmtId="164" fontId="3" fillId="10" borderId="40" xfId="1" applyNumberFormat="1" applyFont="1" applyFill="1" applyBorder="1" applyProtection="1">
      <protection hidden="1"/>
    </xf>
    <xf numFmtId="0" fontId="0" fillId="10" borderId="38" xfId="0" applyFill="1" applyBorder="1" applyAlignment="1">
      <alignment horizontal="center"/>
    </xf>
    <xf numFmtId="0" fontId="3" fillId="10" borderId="36" xfId="0" applyFont="1" applyFill="1" applyBorder="1"/>
    <xf numFmtId="0" fontId="9" fillId="4" borderId="7" xfId="0" applyNumberFormat="1" applyFont="1" applyFill="1" applyBorder="1" applyAlignment="1" applyProtection="1">
      <alignment horizontal="center"/>
      <protection hidden="1"/>
    </xf>
    <xf numFmtId="164" fontId="3" fillId="4" borderId="7" xfId="1" applyNumberFormat="1" applyFont="1" applyFill="1" applyBorder="1" applyProtection="1">
      <protection hidden="1"/>
    </xf>
    <xf numFmtId="164" fontId="13" fillId="4" borderId="7" xfId="1" applyNumberFormat="1" applyFont="1" applyFill="1" applyBorder="1" applyProtection="1">
      <protection hidden="1"/>
    </xf>
    <xf numFmtId="0" fontId="9" fillId="10" borderId="32" xfId="0" applyFont="1" applyFill="1" applyBorder="1"/>
    <xf numFmtId="164" fontId="3" fillId="10" borderId="0" xfId="1" applyNumberFormat="1" applyFont="1" applyFill="1" applyBorder="1" applyProtection="1">
      <protection locked="0" hidden="1"/>
    </xf>
    <xf numFmtId="164" fontId="3" fillId="10" borderId="33" xfId="1" applyNumberFormat="1" applyFont="1" applyFill="1" applyBorder="1" applyProtection="1">
      <protection hidden="1"/>
    </xf>
    <xf numFmtId="0" fontId="9" fillId="4" borderId="38" xfId="0" applyFont="1" applyFill="1" applyBorder="1"/>
    <xf numFmtId="164" fontId="3" fillId="4" borderId="15" xfId="1" applyNumberFormat="1" applyFont="1" applyFill="1" applyBorder="1"/>
    <xf numFmtId="164" fontId="3" fillId="4" borderId="15" xfId="1" applyNumberFormat="1" applyFont="1" applyFill="1" applyBorder="1" applyProtection="1">
      <protection hidden="1"/>
    </xf>
    <xf numFmtId="164" fontId="1" fillId="8" borderId="60" xfId="1" applyNumberFormat="1" applyFont="1" applyFill="1" applyBorder="1"/>
    <xf numFmtId="164" fontId="1" fillId="8" borderId="61" xfId="1" applyNumberFormat="1" applyFont="1" applyFill="1" applyBorder="1"/>
    <xf numFmtId="164" fontId="3" fillId="6" borderId="60" xfId="1" applyNumberFormat="1" applyFont="1" applyFill="1" applyBorder="1" applyProtection="1">
      <protection hidden="1"/>
    </xf>
    <xf numFmtId="0" fontId="14" fillId="10" borderId="32" xfId="0" applyFont="1" applyFill="1" applyBorder="1" applyAlignment="1">
      <alignment horizontal="right"/>
    </xf>
    <xf numFmtId="0" fontId="14" fillId="4" borderId="38" xfId="0" applyFont="1" applyFill="1" applyBorder="1" applyAlignment="1">
      <alignment horizontal="right"/>
    </xf>
    <xf numFmtId="0" fontId="15" fillId="4" borderId="6" xfId="0" applyNumberFormat="1" applyFont="1" applyFill="1" applyBorder="1" applyAlignment="1">
      <alignment horizontal="center"/>
    </xf>
    <xf numFmtId="0" fontId="15" fillId="4" borderId="7" xfId="0" applyNumberFormat="1" applyFont="1" applyFill="1" applyBorder="1" applyAlignment="1">
      <alignment horizontal="center"/>
    </xf>
    <xf numFmtId="164" fontId="14" fillId="4" borderId="6" xfId="1" applyNumberFormat="1" applyFont="1" applyFill="1" applyBorder="1"/>
    <xf numFmtId="164" fontId="14" fillId="4" borderId="7" xfId="1" applyNumberFormat="1" applyFont="1" applyFill="1" applyBorder="1" applyProtection="1">
      <protection hidden="1"/>
    </xf>
    <xf numFmtId="164" fontId="14" fillId="4" borderId="7" xfId="1" applyNumberFormat="1" applyFont="1" applyFill="1" applyBorder="1"/>
    <xf numFmtId="164" fontId="14" fillId="4" borderId="6" xfId="1" applyNumberFormat="1" applyFont="1" applyFill="1" applyBorder="1" applyProtection="1">
      <protection hidden="1"/>
    </xf>
    <xf numFmtId="164" fontId="14" fillId="4" borderId="40" xfId="1" applyNumberFormat="1" applyFont="1" applyFill="1" applyBorder="1" applyProtection="1">
      <protection hidden="1"/>
    </xf>
    <xf numFmtId="0" fontId="9" fillId="10" borderId="6" xfId="0" applyNumberFormat="1" applyFont="1" applyFill="1" applyBorder="1" applyAlignment="1" applyProtection="1">
      <alignment horizontal="center"/>
      <protection hidden="1"/>
    </xf>
    <xf numFmtId="164" fontId="9" fillId="10" borderId="6" xfId="1" applyNumberFormat="1" applyFont="1" applyFill="1" applyBorder="1" applyProtection="1">
      <protection hidden="1"/>
    </xf>
    <xf numFmtId="164" fontId="13" fillId="10" borderId="6" xfId="1" applyNumberFormat="1" applyFont="1" applyFill="1" applyBorder="1" applyProtection="1">
      <protection hidden="1"/>
    </xf>
    <xf numFmtId="164" fontId="3" fillId="10" borderId="6" xfId="1" applyNumberFormat="1" applyFont="1" applyFill="1" applyBorder="1" applyProtection="1">
      <protection hidden="1"/>
    </xf>
    <xf numFmtId="0" fontId="3" fillId="4" borderId="0" xfId="0" applyNumberFormat="1" applyFont="1" applyFill="1" applyBorder="1" applyAlignment="1">
      <alignment horizontal="center"/>
    </xf>
    <xf numFmtId="164" fontId="1" fillId="4" borderId="0" xfId="1" applyNumberFormat="1" applyFont="1" applyFill="1" applyBorder="1"/>
    <xf numFmtId="0" fontId="0" fillId="3" borderId="32" xfId="0" applyFill="1" applyBorder="1"/>
    <xf numFmtId="164" fontId="0" fillId="3" borderId="30" xfId="1" applyNumberFormat="1" applyFont="1" applyFill="1" applyBorder="1"/>
    <xf numFmtId="0" fontId="3" fillId="3" borderId="30" xfId="0" applyFont="1" applyFill="1" applyBorder="1"/>
    <xf numFmtId="164" fontId="0" fillId="3" borderId="31" xfId="0" applyNumberFormat="1" applyFill="1" applyBorder="1"/>
    <xf numFmtId="164" fontId="14" fillId="4" borderId="62" xfId="1" applyNumberFormat="1" applyFont="1" applyFill="1" applyBorder="1"/>
    <xf numFmtId="0" fontId="0" fillId="10" borderId="38" xfId="0" applyFont="1" applyFill="1" applyBorder="1"/>
    <xf numFmtId="0" fontId="9" fillId="10" borderId="32" xfId="0" applyFont="1" applyFill="1" applyBorder="1" applyAlignment="1" applyProtection="1">
      <alignment horizontal="left"/>
      <protection hidden="1"/>
    </xf>
    <xf numFmtId="0" fontId="3" fillId="0" borderId="0" xfId="0" applyFont="1" applyBorder="1" applyProtection="1">
      <protection hidden="1"/>
    </xf>
    <xf numFmtId="164" fontId="1" fillId="15" borderId="58" xfId="1" applyNumberFormat="1" applyFont="1" applyFill="1" applyBorder="1" applyProtection="1">
      <protection hidden="1"/>
    </xf>
    <xf numFmtId="164" fontId="1" fillId="15" borderId="55" xfId="1" applyNumberFormat="1" applyFont="1" applyFill="1" applyBorder="1" applyProtection="1">
      <protection hidden="1"/>
    </xf>
    <xf numFmtId="164" fontId="3" fillId="15" borderId="57" xfId="1" applyNumberFormat="1" applyFont="1" applyFill="1" applyBorder="1" applyProtection="1">
      <protection hidden="1"/>
    </xf>
    <xf numFmtId="164" fontId="3" fillId="15" borderId="58" xfId="1" applyNumberFormat="1" applyFont="1" applyFill="1" applyBorder="1" applyProtection="1">
      <protection hidden="1"/>
    </xf>
    <xf numFmtId="164" fontId="3" fillId="15" borderId="55" xfId="1" applyNumberFormat="1" applyFont="1" applyFill="1" applyBorder="1" applyProtection="1">
      <protection hidden="1"/>
    </xf>
    <xf numFmtId="164" fontId="3" fillId="15" borderId="18" xfId="1" applyNumberFormat="1" applyFont="1" applyFill="1" applyBorder="1" applyProtection="1">
      <protection hidden="1"/>
    </xf>
    <xf numFmtId="164" fontId="3" fillId="4" borderId="0" xfId="1" applyNumberFormat="1" applyFont="1" applyFill="1" applyBorder="1" applyProtection="1">
      <protection hidden="1"/>
    </xf>
    <xf numFmtId="164" fontId="3" fillId="15" borderId="48" xfId="1" applyNumberFormat="1" applyFont="1" applyFill="1" applyBorder="1" applyProtection="1">
      <protection hidden="1"/>
    </xf>
    <xf numFmtId="164" fontId="3" fillId="15" borderId="63" xfId="1" applyNumberFormat="1" applyFont="1" applyFill="1" applyBorder="1" applyProtection="1">
      <protection hidden="1"/>
    </xf>
    <xf numFmtId="164" fontId="3" fillId="15" borderId="64" xfId="1" applyNumberFormat="1" applyFont="1" applyFill="1" applyBorder="1" applyProtection="1">
      <protection hidden="1"/>
    </xf>
    <xf numFmtId="164" fontId="3" fillId="15" borderId="65" xfId="1" applyNumberFormat="1" applyFont="1" applyFill="1" applyBorder="1" applyProtection="1">
      <protection hidden="1"/>
    </xf>
    <xf numFmtId="164" fontId="3" fillId="9" borderId="58" xfId="0" applyNumberFormat="1" applyFont="1" applyFill="1" applyBorder="1" applyProtection="1">
      <protection hidden="1"/>
    </xf>
    <xf numFmtId="164" fontId="3" fillId="9" borderId="55" xfId="0" applyNumberFormat="1" applyFont="1" applyFill="1" applyBorder="1" applyProtection="1">
      <protection hidden="1"/>
    </xf>
    <xf numFmtId="164" fontId="3" fillId="9" borderId="57" xfId="1" applyNumberFormat="1" applyFont="1" applyFill="1" applyBorder="1" applyProtection="1">
      <protection hidden="1"/>
    </xf>
    <xf numFmtId="164" fontId="3" fillId="9" borderId="18" xfId="0" applyNumberFormat="1" applyFont="1" applyFill="1" applyBorder="1" applyProtection="1">
      <protection hidden="1"/>
    </xf>
    <xf numFmtId="164" fontId="3" fillId="8" borderId="48" xfId="1" applyNumberFormat="1" applyFont="1" applyFill="1" applyBorder="1" applyAlignment="1">
      <alignment vertical="center"/>
    </xf>
    <xf numFmtId="164" fontId="3" fillId="8" borderId="44" xfId="1" applyNumberFormat="1" applyFont="1" applyFill="1" applyBorder="1" applyAlignment="1">
      <alignment vertical="center"/>
    </xf>
    <xf numFmtId="164" fontId="3" fillId="6" borderId="48" xfId="1" applyNumberFormat="1" applyFont="1" applyFill="1" applyBorder="1" applyAlignment="1">
      <alignment vertical="center"/>
    </xf>
    <xf numFmtId="164" fontId="3" fillId="6" borderId="13" xfId="0" applyNumberFormat="1" applyFont="1" applyFill="1" applyBorder="1"/>
    <xf numFmtId="164" fontId="0" fillId="8" borderId="14" xfId="1" applyNumberFormat="1" applyFont="1" applyFill="1" applyBorder="1"/>
    <xf numFmtId="0" fontId="0" fillId="10" borderId="0" xfId="0" applyFill="1" applyBorder="1" applyAlignment="1"/>
    <xf numFmtId="164" fontId="3" fillId="0" borderId="0" xfId="0" applyNumberFormat="1" applyFont="1" applyFill="1" applyBorder="1" applyProtection="1">
      <protection hidden="1"/>
    </xf>
    <xf numFmtId="0" fontId="22" fillId="11" borderId="38" xfId="0" applyFont="1" applyFill="1" applyBorder="1" applyAlignment="1">
      <alignment vertical="center"/>
    </xf>
    <xf numFmtId="0" fontId="22" fillId="11" borderId="37" xfId="0" applyFont="1" applyFill="1" applyBorder="1" applyAlignment="1">
      <alignment horizontal="right" vertical="center"/>
    </xf>
    <xf numFmtId="0" fontId="22" fillId="11" borderId="38" xfId="0" applyFont="1" applyFill="1" applyBorder="1" applyAlignment="1">
      <alignment horizontal="right" vertical="center"/>
    </xf>
    <xf numFmtId="0" fontId="22" fillId="11" borderId="35" xfId="0" applyFont="1" applyFill="1" applyBorder="1" applyAlignment="1">
      <alignment horizontal="right" vertical="center"/>
    </xf>
    <xf numFmtId="0" fontId="23" fillId="11" borderId="36" xfId="0" applyFont="1" applyFill="1" applyBorder="1" applyAlignment="1">
      <alignment horizontal="right" vertical="center"/>
    </xf>
    <xf numFmtId="0" fontId="0" fillId="14" borderId="9" xfId="0" applyFill="1" applyBorder="1" applyProtection="1">
      <protection locked="0"/>
    </xf>
    <xf numFmtId="0" fontId="0" fillId="14" borderId="9" xfId="0" applyFill="1" applyBorder="1" applyAlignment="1" applyProtection="1">
      <alignment horizontal="center"/>
      <protection locked="0"/>
    </xf>
    <xf numFmtId="164" fontId="14" fillId="12" borderId="12" xfId="1" applyNumberFormat="1" applyFont="1" applyFill="1" applyBorder="1" applyAlignment="1">
      <alignment horizontal="center"/>
    </xf>
    <xf numFmtId="0" fontId="0" fillId="12" borderId="37" xfId="0" applyFill="1" applyBorder="1"/>
    <xf numFmtId="164" fontId="0" fillId="19" borderId="55" xfId="1" applyNumberFormat="1" applyFont="1" applyFill="1" applyBorder="1" applyProtection="1"/>
    <xf numFmtId="164" fontId="0" fillId="19" borderId="13" xfId="1" applyNumberFormat="1" applyFont="1" applyFill="1" applyBorder="1" applyProtection="1"/>
    <xf numFmtId="0" fontId="3" fillId="10" borderId="39" xfId="0" applyFont="1" applyFill="1" applyBorder="1"/>
    <xf numFmtId="0" fontId="3" fillId="10" borderId="2" xfId="0" applyNumberFormat="1" applyFont="1" applyFill="1" applyBorder="1" applyAlignment="1">
      <alignment horizontal="center"/>
    </xf>
    <xf numFmtId="10" fontId="3" fillId="6" borderId="13" xfId="2" applyNumberFormat="1" applyFont="1" applyFill="1" applyBorder="1"/>
    <xf numFmtId="164" fontId="14" fillId="12" borderId="5" xfId="1" applyNumberFormat="1" applyFont="1" applyFill="1" applyBorder="1" applyAlignment="1" applyProtection="1">
      <alignment horizontal="center"/>
      <protection hidden="1"/>
    </xf>
    <xf numFmtId="164" fontId="14" fillId="12" borderId="8" xfId="1" applyNumberFormat="1" applyFont="1" applyFill="1" applyBorder="1" applyAlignment="1" applyProtection="1">
      <alignment horizontal="center"/>
      <protection hidden="1"/>
    </xf>
    <xf numFmtId="164" fontId="14" fillId="10" borderId="2" xfId="1" applyNumberFormat="1" applyFont="1" applyFill="1" applyBorder="1" applyProtection="1">
      <protection hidden="1"/>
    </xf>
    <xf numFmtId="164" fontId="14" fillId="10" borderId="4" xfId="1" applyNumberFormat="1" applyFont="1" applyFill="1" applyBorder="1"/>
    <xf numFmtId="0" fontId="10" fillId="10" borderId="0" xfId="0" applyNumberFormat="1" applyFont="1" applyFill="1" applyBorder="1" applyAlignment="1" applyProtection="1">
      <alignment horizontal="center"/>
      <protection locked="0"/>
    </xf>
    <xf numFmtId="0" fontId="0" fillId="10" borderId="0" xfId="0" applyFill="1" applyBorder="1" applyAlignment="1" applyProtection="1">
      <alignment horizontal="center" vertical="center"/>
      <protection locked="0"/>
    </xf>
    <xf numFmtId="164" fontId="18" fillId="6" borderId="13" xfId="1" applyNumberFormat="1" applyFont="1" applyFill="1" applyBorder="1" applyAlignment="1" applyProtection="1">
      <protection hidden="1"/>
    </xf>
    <xf numFmtId="0" fontId="18" fillId="6" borderId="13" xfId="1" applyNumberFormat="1" applyFont="1" applyFill="1" applyBorder="1" applyAlignment="1" applyProtection="1">
      <alignment horizontal="center"/>
      <protection hidden="1"/>
    </xf>
    <xf numFmtId="0" fontId="18" fillId="10" borderId="0" xfId="0" applyNumberFormat="1" applyFont="1" applyFill="1" applyBorder="1" applyAlignment="1">
      <alignment horizontal="center"/>
    </xf>
    <xf numFmtId="164" fontId="0" fillId="4" borderId="6" xfId="1" applyNumberFormat="1" applyFont="1" applyFill="1" applyBorder="1" applyProtection="1"/>
    <xf numFmtId="164" fontId="18" fillId="17" borderId="13" xfId="1" applyNumberFormat="1" applyFont="1" applyFill="1" applyBorder="1" applyAlignment="1" applyProtection="1">
      <protection hidden="1"/>
    </xf>
    <xf numFmtId="10" fontId="18" fillId="2" borderId="13" xfId="2" applyNumberFormat="1" applyFont="1" applyFill="1" applyBorder="1" applyAlignment="1" applyProtection="1">
      <protection locked="0"/>
    </xf>
    <xf numFmtId="0" fontId="10" fillId="10" borderId="13" xfId="0" applyNumberFormat="1" applyFont="1" applyFill="1" applyBorder="1" applyAlignment="1" applyProtection="1">
      <alignment horizontal="center"/>
      <protection locked="0"/>
    </xf>
    <xf numFmtId="0" fontId="10" fillId="10" borderId="0" xfId="1" applyNumberFormat="1" applyFont="1" applyFill="1" applyBorder="1" applyAlignment="1" applyProtection="1">
      <alignment horizontal="center"/>
      <protection locked="0"/>
    </xf>
    <xf numFmtId="164" fontId="18" fillId="2" borderId="13" xfId="1" applyNumberFormat="1" applyFont="1" applyFill="1" applyBorder="1" applyAlignment="1" applyProtection="1">
      <alignment horizontal="center"/>
      <protection locked="0"/>
    </xf>
    <xf numFmtId="164" fontId="12" fillId="6" borderId="13" xfId="1" applyNumberFormat="1" applyFont="1" applyFill="1" applyBorder="1" applyProtection="1">
      <protection hidden="1"/>
    </xf>
    <xf numFmtId="164" fontId="18" fillId="6" borderId="13" xfId="1" applyNumberFormat="1" applyFont="1" applyFill="1" applyBorder="1" applyProtection="1"/>
    <xf numFmtId="164" fontId="18" fillId="6" borderId="13" xfId="1" applyNumberFormat="1" applyFont="1" applyFill="1" applyBorder="1" applyProtection="1">
      <protection hidden="1"/>
    </xf>
    <xf numFmtId="164" fontId="18" fillId="6" borderId="4" xfId="1" applyNumberFormat="1" applyFont="1" applyFill="1" applyBorder="1" applyAlignment="1" applyProtection="1">
      <protection hidden="1"/>
    </xf>
    <xf numFmtId="10" fontId="18" fillId="2" borderId="13" xfId="2" applyNumberFormat="1" applyFont="1" applyFill="1" applyBorder="1" applyProtection="1">
      <protection locked="0"/>
    </xf>
    <xf numFmtId="0" fontId="18" fillId="6" borderId="13" xfId="1" applyNumberFormat="1" applyFont="1" applyFill="1" applyBorder="1" applyAlignment="1" applyProtection="1">
      <alignment horizontal="center"/>
    </xf>
    <xf numFmtId="164" fontId="18" fillId="6" borderId="13" xfId="1" applyNumberFormat="1" applyFont="1" applyFill="1" applyBorder="1" applyAlignment="1" applyProtection="1"/>
    <xf numFmtId="0" fontId="11" fillId="13" borderId="10" xfId="0" applyFont="1" applyFill="1" applyBorder="1" applyAlignment="1" applyProtection="1">
      <alignment vertical="center"/>
      <protection locked="0"/>
    </xf>
    <xf numFmtId="164" fontId="0" fillId="19" borderId="56" xfId="1" applyNumberFormat="1" applyFont="1" applyFill="1" applyBorder="1" applyProtection="1"/>
    <xf numFmtId="164" fontId="14" fillId="12" borderId="1" xfId="1" applyNumberFormat="1" applyFont="1" applyFill="1" applyBorder="1" applyAlignment="1" applyProtection="1">
      <alignment horizontal="center"/>
      <protection hidden="1"/>
    </xf>
    <xf numFmtId="164" fontId="14" fillId="12" borderId="0" xfId="1" applyNumberFormat="1" applyFont="1" applyFill="1" applyBorder="1" applyAlignment="1" applyProtection="1">
      <alignment horizontal="center"/>
      <protection hidden="1"/>
    </xf>
    <xf numFmtId="164" fontId="1" fillId="8" borderId="56" xfId="1" applyNumberFormat="1" applyFont="1" applyFill="1" applyBorder="1" applyProtection="1">
      <protection hidden="1"/>
    </xf>
    <xf numFmtId="164" fontId="1" fillId="15" borderId="56" xfId="1" applyNumberFormat="1" applyFont="1" applyFill="1" applyBorder="1" applyProtection="1">
      <protection hidden="1"/>
    </xf>
    <xf numFmtId="164" fontId="3" fillId="9" borderId="56" xfId="0" applyNumberFormat="1" applyFont="1" applyFill="1" applyBorder="1" applyProtection="1">
      <protection hidden="1"/>
    </xf>
    <xf numFmtId="164" fontId="14" fillId="4" borderId="0" xfId="1" applyNumberFormat="1" applyFont="1" applyFill="1" applyBorder="1"/>
    <xf numFmtId="164" fontId="0" fillId="19" borderId="9" xfId="1" applyNumberFormat="1" applyFont="1" applyFill="1" applyBorder="1" applyProtection="1"/>
    <xf numFmtId="164" fontId="12" fillId="6" borderId="11" xfId="1" applyNumberFormat="1" applyFont="1" applyFill="1" applyBorder="1" applyProtection="1">
      <protection hidden="1"/>
    </xf>
    <xf numFmtId="164" fontId="14" fillId="10" borderId="3" xfId="1" applyNumberFormat="1" applyFont="1" applyFill="1" applyBorder="1" applyProtection="1">
      <protection hidden="1"/>
    </xf>
    <xf numFmtId="164" fontId="0" fillId="10" borderId="0" xfId="1" applyNumberFormat="1" applyFont="1" applyFill="1" applyBorder="1" applyProtection="1"/>
    <xf numFmtId="164" fontId="18" fillId="10" borderId="0" xfId="1" applyNumberFormat="1" applyFont="1" applyFill="1" applyBorder="1" applyProtection="1"/>
    <xf numFmtId="164" fontId="1" fillId="10" borderId="0" xfId="1" applyNumberFormat="1" applyFont="1" applyFill="1" applyBorder="1"/>
    <xf numFmtId="164" fontId="14" fillId="16" borderId="13" xfId="1" applyNumberFormat="1" applyFont="1" applyFill="1" applyBorder="1" applyProtection="1">
      <protection hidden="1"/>
    </xf>
    <xf numFmtId="164" fontId="0" fillId="10" borderId="5" xfId="1" applyNumberFormat="1" applyFont="1" applyFill="1" applyBorder="1" applyProtection="1"/>
    <xf numFmtId="164" fontId="0" fillId="4" borderId="12" xfId="1" applyNumberFormat="1" applyFont="1" applyFill="1" applyBorder="1" applyProtection="1">
      <protection locked="0" hidden="1"/>
    </xf>
    <xf numFmtId="164" fontId="3" fillId="4" borderId="12" xfId="1" applyNumberFormat="1" applyFont="1" applyFill="1" applyBorder="1" applyProtection="1">
      <protection locked="0" hidden="1"/>
    </xf>
    <xf numFmtId="164" fontId="3" fillId="4" borderId="15" xfId="1" applyNumberFormat="1" applyFont="1" applyFill="1" applyBorder="1" applyProtection="1">
      <protection locked="0" hidden="1"/>
    </xf>
    <xf numFmtId="0" fontId="0" fillId="14" borderId="13" xfId="0" applyFill="1" applyBorder="1"/>
    <xf numFmtId="164" fontId="0" fillId="14" borderId="13" xfId="1" applyNumberFormat="1" applyFont="1" applyFill="1" applyBorder="1"/>
    <xf numFmtId="164" fontId="1" fillId="6" borderId="9" xfId="1" applyNumberFormat="1" applyFont="1" applyFill="1" applyBorder="1"/>
    <xf numFmtId="164" fontId="3" fillId="8" borderId="48" xfId="1" applyNumberFormat="1" applyFont="1" applyFill="1" applyBorder="1" applyProtection="1">
      <protection hidden="1"/>
    </xf>
    <xf numFmtId="164" fontId="3" fillId="6" borderId="67" xfId="1" applyNumberFormat="1" applyFont="1" applyFill="1" applyBorder="1" applyProtection="1">
      <protection hidden="1"/>
    </xf>
    <xf numFmtId="164" fontId="3" fillId="6" borderId="68" xfId="1" applyNumberFormat="1" applyFont="1" applyFill="1" applyBorder="1" applyProtection="1">
      <protection hidden="1"/>
    </xf>
    <xf numFmtId="164" fontId="0" fillId="6" borderId="13" xfId="1" applyNumberFormat="1" applyFont="1" applyFill="1" applyBorder="1" applyProtection="1">
      <protection locked="0"/>
    </xf>
    <xf numFmtId="10" fontId="3" fillId="6" borderId="9" xfId="2" applyNumberFormat="1" applyFont="1" applyFill="1" applyBorder="1"/>
    <xf numFmtId="10" fontId="3" fillId="10" borderId="0" xfId="2" applyNumberFormat="1" applyFont="1" applyFill="1" applyBorder="1"/>
    <xf numFmtId="10" fontId="3" fillId="10" borderId="5" xfId="2" applyNumberFormat="1" applyFont="1" applyFill="1" applyBorder="1"/>
    <xf numFmtId="164" fontId="3" fillId="15" borderId="17" xfId="1" applyNumberFormat="1" applyFont="1" applyFill="1" applyBorder="1" applyProtection="1">
      <protection hidden="1"/>
    </xf>
    <xf numFmtId="164" fontId="14" fillId="18" borderId="13" xfId="1" applyNumberFormat="1" applyFont="1" applyFill="1" applyBorder="1" applyProtection="1">
      <protection hidden="1"/>
    </xf>
    <xf numFmtId="164" fontId="0" fillId="10" borderId="0" xfId="0" applyNumberFormat="1" applyFill="1" applyBorder="1"/>
    <xf numFmtId="164" fontId="3" fillId="5" borderId="6" xfId="0" applyNumberFormat="1" applyFont="1" applyFill="1" applyBorder="1" applyAlignment="1">
      <alignment horizontal="center"/>
    </xf>
    <xf numFmtId="164" fontId="3" fillId="10" borderId="0" xfId="0" applyNumberFormat="1" applyFont="1" applyFill="1" applyBorder="1" applyProtection="1">
      <protection hidden="1"/>
    </xf>
    <xf numFmtId="164" fontId="3" fillId="6" borderId="10" xfId="0" applyNumberFormat="1" applyFont="1" applyFill="1" applyBorder="1" applyProtection="1">
      <protection hidden="1"/>
    </xf>
    <xf numFmtId="164" fontId="3" fillId="4" borderId="6" xfId="1" applyNumberFormat="1" applyFont="1" applyFill="1" applyBorder="1" applyAlignment="1">
      <alignment horizontal="center"/>
    </xf>
    <xf numFmtId="164" fontId="0" fillId="4" borderId="1" xfId="0" applyNumberFormat="1" applyFill="1" applyBorder="1" applyAlignment="1">
      <alignment horizontal="center"/>
    </xf>
    <xf numFmtId="164" fontId="3" fillId="5" borderId="29" xfId="0" applyNumberFormat="1" applyFont="1" applyFill="1" applyBorder="1" applyAlignment="1">
      <alignment horizontal="center"/>
    </xf>
    <xf numFmtId="164" fontId="3" fillId="5" borderId="30" xfId="0" applyNumberFormat="1" applyFont="1" applyFill="1" applyBorder="1" applyAlignment="1">
      <alignment horizontal="center"/>
    </xf>
    <xf numFmtId="164" fontId="0" fillId="4" borderId="6" xfId="0" applyNumberFormat="1" applyFill="1" applyBorder="1" applyProtection="1">
      <protection hidden="1"/>
    </xf>
    <xf numFmtId="164" fontId="0" fillId="10" borderId="32" xfId="0" applyNumberFormat="1" applyFill="1" applyBorder="1" applyProtection="1">
      <protection hidden="1"/>
    </xf>
    <xf numFmtId="164" fontId="3" fillId="10" borderId="32" xfId="1" applyNumberFormat="1" applyFont="1" applyFill="1" applyBorder="1" applyProtection="1">
      <protection hidden="1"/>
    </xf>
    <xf numFmtId="164" fontId="0" fillId="10" borderId="32" xfId="0" applyNumberFormat="1" applyFont="1" applyFill="1" applyBorder="1" applyProtection="1">
      <protection hidden="1"/>
    </xf>
    <xf numFmtId="164" fontId="13" fillId="10" borderId="32" xfId="0" applyNumberFormat="1" applyFont="1" applyFill="1" applyBorder="1" applyProtection="1">
      <protection hidden="1"/>
    </xf>
    <xf numFmtId="164" fontId="0" fillId="10" borderId="71" xfId="0" applyNumberFormat="1" applyFill="1" applyBorder="1" applyProtection="1">
      <protection hidden="1"/>
    </xf>
    <xf numFmtId="164" fontId="14" fillId="10" borderId="32" xfId="1" applyNumberFormat="1" applyFont="1" applyFill="1" applyBorder="1" applyProtection="1">
      <protection hidden="1"/>
    </xf>
    <xf numFmtId="164" fontId="14" fillId="4" borderId="71" xfId="1" applyNumberFormat="1" applyFont="1" applyFill="1" applyBorder="1" applyProtection="1">
      <protection hidden="1"/>
    </xf>
    <xf numFmtId="164" fontId="3" fillId="10" borderId="71" xfId="1" applyNumberFormat="1" applyFont="1" applyFill="1" applyBorder="1" applyProtection="1">
      <protection hidden="1"/>
    </xf>
    <xf numFmtId="164" fontId="14" fillId="4" borderId="32" xfId="1" applyNumberFormat="1" applyFont="1" applyFill="1" applyBorder="1" applyProtection="1">
      <protection hidden="1"/>
    </xf>
    <xf numFmtId="164" fontId="0" fillId="10" borderId="32" xfId="1" applyNumberFormat="1" applyFont="1" applyFill="1" applyBorder="1" applyProtection="1">
      <protection hidden="1"/>
    </xf>
    <xf numFmtId="164" fontId="3" fillId="4" borderId="31" xfId="0" applyNumberFormat="1" applyFont="1" applyFill="1" applyBorder="1" applyProtection="1">
      <protection hidden="1"/>
    </xf>
    <xf numFmtId="164" fontId="3" fillId="5" borderId="13" xfId="1" applyNumberFormat="1" applyFont="1" applyFill="1" applyBorder="1" applyAlignment="1">
      <alignment horizontal="center"/>
    </xf>
    <xf numFmtId="0" fontId="30" fillId="3" borderId="69" xfId="0" applyFont="1" applyFill="1" applyBorder="1"/>
    <xf numFmtId="0" fontId="39" fillId="10" borderId="0" xfId="0" applyNumberFormat="1" applyFont="1" applyFill="1" applyBorder="1" applyAlignment="1" applyProtection="1">
      <alignment horizontal="center" vertical="center"/>
      <protection locked="0"/>
    </xf>
    <xf numFmtId="164" fontId="3" fillId="5" borderId="42" xfId="1" applyNumberFormat="1" applyFont="1" applyFill="1" applyBorder="1" applyAlignment="1">
      <alignment horizontal="center"/>
    </xf>
    <xf numFmtId="164" fontId="3" fillId="5" borderId="72" xfId="0" applyNumberFormat="1" applyFont="1" applyFill="1" applyBorder="1" applyAlignment="1">
      <alignment horizontal="center"/>
    </xf>
    <xf numFmtId="164" fontId="0" fillId="4" borderId="43" xfId="0" applyNumberFormat="1" applyFill="1" applyBorder="1" applyAlignment="1">
      <alignment horizontal="center"/>
    </xf>
    <xf numFmtId="164" fontId="0" fillId="10" borderId="43" xfId="0" applyNumberFormat="1" applyFill="1" applyBorder="1" applyProtection="1">
      <protection hidden="1"/>
    </xf>
    <xf numFmtId="164" fontId="3" fillId="4" borderId="43" xfId="0" applyNumberFormat="1" applyFont="1" applyFill="1" applyBorder="1" applyProtection="1">
      <protection hidden="1"/>
    </xf>
    <xf numFmtId="164" fontId="3" fillId="4" borderId="72" xfId="1" applyNumberFormat="1" applyFont="1" applyFill="1" applyBorder="1" applyProtection="1">
      <protection hidden="1"/>
    </xf>
    <xf numFmtId="164" fontId="3" fillId="10" borderId="43" xfId="1" applyNumberFormat="1" applyFont="1" applyFill="1" applyBorder="1" applyProtection="1">
      <protection hidden="1"/>
    </xf>
    <xf numFmtId="164" fontId="0" fillId="10" borderId="43" xfId="0" applyNumberFormat="1" applyFont="1" applyFill="1" applyBorder="1" applyProtection="1">
      <protection hidden="1"/>
    </xf>
    <xf numFmtId="164" fontId="13" fillId="10" borderId="43" xfId="0" applyNumberFormat="1" applyFont="1" applyFill="1" applyBorder="1" applyProtection="1">
      <protection hidden="1"/>
    </xf>
    <xf numFmtId="164" fontId="14" fillId="4" borderId="43" xfId="1" applyNumberFormat="1" applyFont="1" applyFill="1" applyBorder="1" applyProtection="1">
      <protection hidden="1"/>
    </xf>
    <xf numFmtId="164" fontId="14" fillId="4" borderId="72" xfId="1" applyNumberFormat="1" applyFont="1" applyFill="1" applyBorder="1" applyProtection="1">
      <protection hidden="1"/>
    </xf>
    <xf numFmtId="164" fontId="14" fillId="10" borderId="43" xfId="1" applyNumberFormat="1" applyFont="1" applyFill="1" applyBorder="1" applyProtection="1">
      <protection hidden="1"/>
    </xf>
    <xf numFmtId="164" fontId="3" fillId="10" borderId="72" xfId="1" applyNumberFormat="1" applyFont="1" applyFill="1" applyBorder="1" applyProtection="1">
      <protection hidden="1"/>
    </xf>
    <xf numFmtId="164" fontId="2" fillId="4" borderId="0" xfId="1" applyNumberFormat="1" applyFont="1" applyFill="1" applyBorder="1"/>
    <xf numFmtId="164" fontId="0" fillId="4" borderId="0" xfId="1" applyNumberFormat="1" applyFont="1" applyFill="1" applyBorder="1" applyProtection="1">
      <protection locked="0"/>
    </xf>
    <xf numFmtId="164" fontId="9" fillId="4" borderId="0" xfId="1" applyNumberFormat="1" applyFont="1" applyFill="1" applyBorder="1"/>
    <xf numFmtId="164" fontId="13" fillId="4" borderId="0" xfId="1" applyNumberFormat="1" applyFont="1" applyFill="1" applyBorder="1" applyProtection="1"/>
    <xf numFmtId="164" fontId="13" fillId="4" borderId="0" xfId="1" applyNumberFormat="1" applyFont="1" applyFill="1" applyBorder="1" applyProtection="1">
      <protection hidden="1"/>
    </xf>
    <xf numFmtId="164" fontId="13" fillId="4" borderId="6" xfId="1" applyNumberFormat="1" applyFont="1" applyFill="1" applyBorder="1" applyProtection="1">
      <protection hidden="1"/>
    </xf>
    <xf numFmtId="164" fontId="3" fillId="6" borderId="73" xfId="0" applyNumberFormat="1" applyFont="1" applyFill="1" applyBorder="1" applyProtection="1">
      <protection hidden="1"/>
    </xf>
    <xf numFmtId="164" fontId="3" fillId="6" borderId="34" xfId="0" applyNumberFormat="1" applyFont="1" applyFill="1" applyBorder="1" applyProtection="1">
      <protection hidden="1"/>
    </xf>
    <xf numFmtId="164" fontId="18" fillId="6" borderId="34" xfId="0" applyNumberFormat="1" applyFont="1" applyFill="1" applyBorder="1" applyProtection="1">
      <protection hidden="1"/>
    </xf>
    <xf numFmtId="164" fontId="0" fillId="4" borderId="37" xfId="0" applyNumberFormat="1" applyFill="1" applyBorder="1" applyProtection="1">
      <protection hidden="1"/>
    </xf>
    <xf numFmtId="164" fontId="3" fillId="6" borderId="37" xfId="0" applyNumberFormat="1" applyFont="1" applyFill="1" applyBorder="1" applyProtection="1">
      <protection hidden="1"/>
    </xf>
    <xf numFmtId="164" fontId="3" fillId="6" borderId="59" xfId="1" applyNumberFormat="1" applyFont="1" applyFill="1" applyBorder="1" applyProtection="1">
      <protection hidden="1"/>
    </xf>
    <xf numFmtId="164" fontId="0" fillId="4" borderId="35" xfId="0" applyNumberFormat="1" applyFill="1" applyBorder="1" applyProtection="1">
      <protection hidden="1"/>
    </xf>
    <xf numFmtId="164" fontId="3" fillId="6" borderId="38" xfId="0" applyNumberFormat="1" applyFont="1" applyFill="1" applyBorder="1" applyProtection="1">
      <protection hidden="1"/>
    </xf>
    <xf numFmtId="164" fontId="0" fillId="6" borderId="37" xfId="0" applyNumberFormat="1" applyFill="1" applyBorder="1" applyProtection="1">
      <protection hidden="1"/>
    </xf>
    <xf numFmtId="164" fontId="0" fillId="6" borderId="59" xfId="0" applyNumberFormat="1" applyFill="1" applyBorder="1" applyProtection="1">
      <protection hidden="1"/>
    </xf>
    <xf numFmtId="164" fontId="3" fillId="4" borderId="37" xfId="0" applyNumberFormat="1" applyFont="1" applyFill="1" applyBorder="1" applyProtection="1">
      <protection hidden="1"/>
    </xf>
    <xf numFmtId="164" fontId="3" fillId="6" borderId="37" xfId="1" applyNumberFormat="1" applyFont="1" applyFill="1" applyBorder="1" applyProtection="1">
      <protection hidden="1"/>
    </xf>
    <xf numFmtId="164" fontId="3" fillId="4" borderId="38" xfId="1" applyNumberFormat="1" applyFont="1" applyFill="1" applyBorder="1" applyProtection="1">
      <protection hidden="1"/>
    </xf>
    <xf numFmtId="164" fontId="3" fillId="10" borderId="29" xfId="1" applyNumberFormat="1" applyFont="1" applyFill="1" applyBorder="1" applyProtection="1">
      <protection hidden="1"/>
    </xf>
    <xf numFmtId="164" fontId="14" fillId="10" borderId="71" xfId="1" applyNumberFormat="1" applyFont="1" applyFill="1" applyBorder="1" applyProtection="1">
      <protection hidden="1"/>
    </xf>
    <xf numFmtId="164" fontId="27" fillId="10" borderId="32" xfId="1" applyNumberFormat="1" applyFont="1" applyFill="1" applyBorder="1" applyProtection="1">
      <protection hidden="1"/>
    </xf>
    <xf numFmtId="164" fontId="27" fillId="10" borderId="32" xfId="1" applyNumberFormat="1" applyFont="1" applyFill="1" applyBorder="1"/>
    <xf numFmtId="164" fontId="28" fillId="10" borderId="32" xfId="1" applyNumberFormat="1" applyFont="1" applyFill="1" applyBorder="1" applyProtection="1">
      <protection hidden="1"/>
    </xf>
    <xf numFmtId="164" fontId="3" fillId="10" borderId="32" xfId="1" applyNumberFormat="1" applyFont="1" applyFill="1" applyBorder="1"/>
    <xf numFmtId="164" fontId="0" fillId="10" borderId="12" xfId="1" applyNumberFormat="1" applyFont="1" applyFill="1" applyBorder="1" applyProtection="1"/>
    <xf numFmtId="164" fontId="0" fillId="6" borderId="68" xfId="1" applyNumberFormat="1" applyFont="1" applyFill="1" applyBorder="1" applyProtection="1">
      <protection hidden="1"/>
    </xf>
    <xf numFmtId="164" fontId="3" fillId="5" borderId="44" xfId="0" applyNumberFormat="1" applyFont="1" applyFill="1" applyBorder="1" applyAlignment="1">
      <alignment horizontal="center"/>
    </xf>
    <xf numFmtId="164" fontId="3" fillId="4" borderId="30" xfId="1" applyNumberFormat="1" applyFont="1" applyFill="1" applyBorder="1"/>
    <xf numFmtId="164" fontId="0" fillId="6" borderId="13" xfId="1" applyNumberFormat="1" applyFont="1" applyFill="1" applyBorder="1" applyProtection="1"/>
    <xf numFmtId="164" fontId="11" fillId="14" borderId="13" xfId="1" applyNumberFormat="1" applyFont="1" applyFill="1" applyBorder="1" applyProtection="1">
      <protection locked="0"/>
    </xf>
    <xf numFmtId="0" fontId="0" fillId="0" borderId="4" xfId="0" applyBorder="1" applyAlignment="1">
      <alignment horizontal="center"/>
    </xf>
    <xf numFmtId="164" fontId="3" fillId="5" borderId="0" xfId="0" applyNumberFormat="1" applyFont="1" applyFill="1" applyBorder="1" applyAlignment="1">
      <alignment horizontal="center"/>
    </xf>
    <xf numFmtId="164" fontId="3" fillId="5" borderId="0" xfId="1" applyNumberFormat="1" applyFont="1" applyFill="1" applyBorder="1" applyAlignment="1">
      <alignment horizontal="center"/>
    </xf>
    <xf numFmtId="164" fontId="3" fillId="5" borderId="1" xfId="1" applyNumberFormat="1" applyFont="1" applyFill="1" applyBorder="1" applyAlignment="1">
      <alignment horizontal="center"/>
    </xf>
    <xf numFmtId="167" fontId="3" fillId="6" borderId="9" xfId="0" applyNumberFormat="1" applyFont="1" applyFill="1" applyBorder="1" applyAlignment="1">
      <alignment horizontal="left"/>
    </xf>
    <xf numFmtId="167" fontId="3" fillId="6" borderId="10" xfId="0" applyNumberFormat="1" applyFont="1" applyFill="1" applyBorder="1" applyAlignment="1">
      <alignment horizontal="left"/>
    </xf>
    <xf numFmtId="0" fontId="3" fillId="10" borderId="5" xfId="0" applyNumberFormat="1" applyFont="1" applyFill="1" applyBorder="1" applyAlignment="1">
      <alignment horizontal="center"/>
    </xf>
    <xf numFmtId="0" fontId="3" fillId="10" borderId="0" xfId="0" applyNumberFormat="1" applyFont="1" applyFill="1" applyBorder="1" applyAlignment="1">
      <alignment horizontal="center"/>
    </xf>
    <xf numFmtId="0" fontId="39" fillId="0" borderId="0" xfId="0" applyFont="1" applyFill="1" applyAlignment="1"/>
    <xf numFmtId="0" fontId="0" fillId="10" borderId="30" xfId="0" applyFill="1" applyBorder="1"/>
    <xf numFmtId="0" fontId="0" fillId="10" borderId="31" xfId="0" applyFill="1" applyBorder="1"/>
    <xf numFmtId="0" fontId="40" fillId="11" borderId="73" xfId="0" applyFont="1" applyFill="1" applyBorder="1"/>
    <xf numFmtId="0" fontId="40" fillId="11" borderId="34" xfId="0" applyFont="1" applyFill="1" applyBorder="1"/>
    <xf numFmtId="0" fontId="0" fillId="0" borderId="13" xfId="0" applyFill="1" applyBorder="1" applyProtection="1">
      <protection locked="0"/>
    </xf>
    <xf numFmtId="164" fontId="18" fillId="4" borderId="0" xfId="1" applyNumberFormat="1" applyFont="1" applyFill="1" applyBorder="1" applyProtection="1"/>
    <xf numFmtId="164" fontId="9" fillId="4" borderId="3" xfId="1" applyNumberFormat="1" applyFont="1" applyFill="1" applyBorder="1"/>
    <xf numFmtId="0" fontId="9" fillId="4" borderId="32" xfId="0" applyFont="1" applyFill="1" applyBorder="1"/>
    <xf numFmtId="0" fontId="18" fillId="5" borderId="34" xfId="0" applyNumberFormat="1" applyFont="1" applyFill="1" applyBorder="1" applyAlignment="1">
      <alignment horizontal="center"/>
    </xf>
    <xf numFmtId="164" fontId="18" fillId="4" borderId="37" xfId="1" applyNumberFormat="1" applyFont="1" applyFill="1" applyBorder="1" applyAlignment="1"/>
    <xf numFmtId="164" fontId="18" fillId="17" borderId="36" xfId="1" applyNumberFormat="1" applyFont="1" applyFill="1" applyBorder="1" applyAlignment="1" applyProtection="1">
      <protection hidden="1"/>
    </xf>
    <xf numFmtId="164" fontId="0" fillId="4" borderId="32" xfId="1" applyNumberFormat="1" applyFont="1" applyFill="1" applyBorder="1"/>
    <xf numFmtId="164" fontId="0" fillId="4" borderId="35" xfId="1" applyNumberFormat="1" applyFont="1" applyFill="1" applyBorder="1"/>
    <xf numFmtId="0" fontId="18" fillId="5" borderId="38" xfId="0" applyNumberFormat="1" applyFont="1" applyFill="1" applyBorder="1" applyAlignment="1">
      <alignment horizontal="center"/>
    </xf>
    <xf numFmtId="164" fontId="0" fillId="4" borderId="37" xfId="1" applyNumberFormat="1" applyFont="1" applyFill="1" applyBorder="1"/>
    <xf numFmtId="164" fontId="18" fillId="6" borderId="34" xfId="1" applyNumberFormat="1" applyFont="1" applyFill="1" applyBorder="1" applyAlignment="1" applyProtection="1">
      <protection hidden="1"/>
    </xf>
    <xf numFmtId="164" fontId="18" fillId="6" borderId="36" xfId="1" applyNumberFormat="1" applyFont="1" applyFill="1" applyBorder="1" applyAlignment="1" applyProtection="1">
      <protection hidden="1"/>
    </xf>
    <xf numFmtId="164" fontId="3" fillId="4" borderId="32" xfId="1" applyNumberFormat="1" applyFont="1" applyFill="1" applyBorder="1"/>
    <xf numFmtId="164" fontId="3" fillId="4" borderId="71" xfId="1" applyNumberFormat="1" applyFont="1" applyFill="1" applyBorder="1"/>
    <xf numFmtId="164" fontId="9" fillId="10" borderId="32" xfId="1" applyNumberFormat="1" applyFont="1" applyFill="1" applyBorder="1"/>
    <xf numFmtId="164" fontId="13" fillId="10" borderId="32" xfId="1" applyNumberFormat="1" applyFont="1" applyFill="1" applyBorder="1" applyProtection="1"/>
    <xf numFmtId="164" fontId="13" fillId="10" borderId="32" xfId="1" applyNumberFormat="1" applyFont="1" applyFill="1" applyBorder="1" applyProtection="1">
      <protection locked="0"/>
    </xf>
    <xf numFmtId="164" fontId="9" fillId="10" borderId="32" xfId="1" applyNumberFormat="1" applyFont="1" applyFill="1" applyBorder="1" applyProtection="1">
      <protection locked="0"/>
    </xf>
    <xf numFmtId="164" fontId="0" fillId="10" borderId="32" xfId="1" applyNumberFormat="1" applyFont="1" applyFill="1" applyBorder="1"/>
    <xf numFmtId="164" fontId="0" fillId="10" borderId="32" xfId="1" applyNumberFormat="1" applyFont="1" applyFill="1" applyBorder="1" applyProtection="1">
      <protection locked="0"/>
    </xf>
    <xf numFmtId="164" fontId="14" fillId="10" borderId="32" xfId="1" applyNumberFormat="1" applyFont="1" applyFill="1" applyBorder="1"/>
    <xf numFmtId="164" fontId="14" fillId="4" borderId="71" xfId="1" applyNumberFormat="1" applyFont="1" applyFill="1" applyBorder="1"/>
    <xf numFmtId="164" fontId="13" fillId="10" borderId="32" xfId="1" applyNumberFormat="1" applyFont="1" applyFill="1" applyBorder="1" applyProtection="1">
      <protection hidden="1"/>
    </xf>
    <xf numFmtId="164" fontId="13" fillId="10" borderId="71" xfId="1" applyNumberFormat="1" applyFont="1" applyFill="1" applyBorder="1" applyProtection="1">
      <protection hidden="1"/>
    </xf>
    <xf numFmtId="0" fontId="0" fillId="4" borderId="49" xfId="0" applyFill="1" applyBorder="1"/>
    <xf numFmtId="164" fontId="0" fillId="4" borderId="6" xfId="1" applyNumberFormat="1" applyFont="1" applyFill="1" applyBorder="1"/>
    <xf numFmtId="164" fontId="3" fillId="6" borderId="9" xfId="0" applyNumberFormat="1" applyFont="1" applyFill="1" applyBorder="1" applyProtection="1">
      <protection hidden="1"/>
    </xf>
    <xf numFmtId="164" fontId="3" fillId="6" borderId="81" xfId="0" applyNumberFormat="1" applyFont="1" applyFill="1" applyBorder="1" applyProtection="1">
      <protection hidden="1"/>
    </xf>
    <xf numFmtId="164" fontId="18" fillId="6" borderId="9" xfId="0" applyNumberFormat="1" applyFont="1" applyFill="1" applyBorder="1" applyProtection="1">
      <protection hidden="1"/>
    </xf>
    <xf numFmtId="164" fontId="3" fillId="6" borderId="0" xfId="0" applyNumberFormat="1" applyFont="1" applyFill="1" applyBorder="1" applyProtection="1">
      <protection hidden="1"/>
    </xf>
    <xf numFmtId="164" fontId="3" fillId="6" borderId="50" xfId="0" applyNumberFormat="1" applyFont="1" applyFill="1" applyBorder="1" applyProtection="1">
      <protection hidden="1"/>
    </xf>
    <xf numFmtId="164" fontId="0" fillId="4" borderId="10" xfId="0" applyNumberFormat="1" applyFill="1" applyBorder="1" applyProtection="1">
      <protection hidden="1"/>
    </xf>
    <xf numFmtId="164" fontId="3" fillId="10" borderId="6" xfId="0" applyNumberFormat="1" applyFont="1" applyFill="1" applyBorder="1" applyProtection="1">
      <protection hidden="1"/>
    </xf>
    <xf numFmtId="164" fontId="3" fillId="6" borderId="8" xfId="0" applyNumberFormat="1" applyFont="1" applyFill="1" applyBorder="1" applyProtection="1">
      <protection hidden="1"/>
    </xf>
    <xf numFmtId="164" fontId="3" fillId="4" borderId="5" xfId="0" applyNumberFormat="1" applyFont="1" applyFill="1" applyBorder="1" applyProtection="1">
      <protection hidden="1"/>
    </xf>
    <xf numFmtId="164" fontId="0" fillId="6" borderId="5" xfId="0" applyNumberFormat="1" applyFill="1" applyBorder="1" applyProtection="1">
      <protection hidden="1"/>
    </xf>
    <xf numFmtId="164" fontId="0" fillId="6" borderId="82" xfId="0" applyNumberFormat="1" applyFill="1" applyBorder="1" applyProtection="1">
      <protection hidden="1"/>
    </xf>
    <xf numFmtId="164" fontId="3" fillId="4" borderId="8" xfId="1" applyNumberFormat="1" applyFont="1" applyFill="1" applyBorder="1" applyProtection="1">
      <protection hidden="1"/>
    </xf>
    <xf numFmtId="164" fontId="3" fillId="10" borderId="62" xfId="1" applyNumberFormat="1" applyFont="1" applyFill="1" applyBorder="1" applyProtection="1">
      <protection hidden="1"/>
    </xf>
    <xf numFmtId="164" fontId="3" fillId="6" borderId="80" xfId="1" applyNumberFormat="1" applyFont="1" applyFill="1" applyBorder="1" applyProtection="1">
      <protection hidden="1"/>
    </xf>
    <xf numFmtId="164" fontId="0" fillId="6" borderId="56" xfId="0" applyNumberFormat="1" applyFont="1" applyFill="1" applyBorder="1" applyProtection="1">
      <protection hidden="1"/>
    </xf>
    <xf numFmtId="164" fontId="14" fillId="16" borderId="9" xfId="1" applyNumberFormat="1" applyFont="1" applyFill="1" applyBorder="1" applyProtection="1">
      <protection hidden="1"/>
    </xf>
    <xf numFmtId="164" fontId="14" fillId="12" borderId="2" xfId="1" applyNumberFormat="1" applyFont="1" applyFill="1" applyBorder="1" applyAlignment="1" applyProtection="1">
      <alignment horizontal="center"/>
      <protection hidden="1"/>
    </xf>
    <xf numFmtId="164" fontId="3" fillId="8" borderId="56" xfId="1" applyNumberFormat="1" applyFont="1" applyFill="1" applyBorder="1" applyProtection="1">
      <protection hidden="1"/>
    </xf>
    <xf numFmtId="164" fontId="0" fillId="10" borderId="5" xfId="1" applyNumberFormat="1" applyFont="1" applyFill="1" applyBorder="1" applyProtection="1">
      <protection hidden="1"/>
    </xf>
    <xf numFmtId="164" fontId="0" fillId="16" borderId="9" xfId="1" applyNumberFormat="1" applyFont="1" applyFill="1" applyBorder="1" applyProtection="1">
      <protection hidden="1"/>
    </xf>
    <xf numFmtId="164" fontId="14" fillId="12" borderId="5" xfId="1" applyNumberFormat="1" applyFont="1" applyFill="1" applyBorder="1" applyAlignment="1">
      <alignment horizontal="center"/>
    </xf>
    <xf numFmtId="164" fontId="3" fillId="10" borderId="5" xfId="1" applyNumberFormat="1" applyFont="1" applyFill="1" applyBorder="1" applyProtection="1">
      <protection hidden="1"/>
    </xf>
    <xf numFmtId="164" fontId="3" fillId="15" borderId="16" xfId="1" applyNumberFormat="1" applyFont="1" applyFill="1" applyBorder="1" applyProtection="1">
      <protection hidden="1"/>
    </xf>
    <xf numFmtId="164" fontId="3" fillId="10" borderId="30" xfId="1" applyNumberFormat="1" applyFont="1" applyFill="1" applyBorder="1" applyProtection="1">
      <protection hidden="1"/>
    </xf>
    <xf numFmtId="164" fontId="0" fillId="8" borderId="83" xfId="0" applyNumberFormat="1" applyFill="1" applyBorder="1" applyProtection="1">
      <protection hidden="1"/>
    </xf>
    <xf numFmtId="164" fontId="0" fillId="8" borderId="41" xfId="0" applyNumberFormat="1" applyFill="1" applyBorder="1" applyProtection="1">
      <protection hidden="1"/>
    </xf>
    <xf numFmtId="164" fontId="18" fillId="8" borderId="41" xfId="0" applyNumberFormat="1" applyFont="1" applyFill="1" applyBorder="1" applyProtection="1">
      <protection hidden="1"/>
    </xf>
    <xf numFmtId="164" fontId="3" fillId="8" borderId="33" xfId="0" applyNumberFormat="1" applyFont="1" applyFill="1" applyBorder="1" applyProtection="1">
      <protection hidden="1"/>
    </xf>
    <xf numFmtId="164" fontId="3" fillId="8" borderId="47" xfId="1" applyNumberFormat="1" applyFont="1" applyFill="1" applyBorder="1" applyProtection="1">
      <protection hidden="1"/>
    </xf>
    <xf numFmtId="164" fontId="3" fillId="8" borderId="41" xfId="0" applyNumberFormat="1" applyFont="1" applyFill="1" applyBorder="1" applyProtection="1">
      <protection hidden="1"/>
    </xf>
    <xf numFmtId="164" fontId="3" fillId="8" borderId="40" xfId="0" applyNumberFormat="1" applyFont="1" applyFill="1" applyBorder="1" applyProtection="1">
      <protection hidden="1"/>
    </xf>
    <xf numFmtId="164" fontId="3" fillId="8" borderId="33" xfId="1" applyNumberFormat="1" applyFont="1" applyFill="1" applyBorder="1" applyProtection="1">
      <protection hidden="1"/>
    </xf>
    <xf numFmtId="164" fontId="3" fillId="8" borderId="47" xfId="0" applyNumberFormat="1" applyFont="1" applyFill="1" applyBorder="1" applyProtection="1">
      <protection hidden="1"/>
    </xf>
    <xf numFmtId="164" fontId="0" fillId="8" borderId="33" xfId="0" applyNumberFormat="1" applyFill="1" applyBorder="1" applyProtection="1">
      <protection hidden="1"/>
    </xf>
    <xf numFmtId="164" fontId="3" fillId="4" borderId="33" xfId="0" applyNumberFormat="1" applyFont="1" applyFill="1" applyBorder="1" applyProtection="1">
      <protection hidden="1"/>
    </xf>
    <xf numFmtId="164" fontId="3" fillId="4" borderId="40" xfId="1" applyNumberFormat="1" applyFont="1" applyFill="1" applyBorder="1" applyProtection="1">
      <protection hidden="1"/>
    </xf>
    <xf numFmtId="164" fontId="3" fillId="8" borderId="18" xfId="1" applyNumberFormat="1" applyFont="1" applyFill="1" applyBorder="1" applyProtection="1">
      <protection hidden="1"/>
    </xf>
    <xf numFmtId="164" fontId="0" fillId="8" borderId="18" xfId="0" applyNumberFormat="1" applyFont="1" applyFill="1" applyBorder="1" applyProtection="1">
      <protection hidden="1"/>
    </xf>
    <xf numFmtId="164" fontId="14" fillId="16" borderId="41" xfId="1" applyNumberFormat="1" applyFont="1" applyFill="1" applyBorder="1" applyProtection="1">
      <protection hidden="1"/>
    </xf>
    <xf numFmtId="164" fontId="14" fillId="10" borderId="66" xfId="1" applyNumberFormat="1" applyFont="1" applyFill="1" applyBorder="1" applyProtection="1">
      <protection hidden="1"/>
    </xf>
    <xf numFmtId="164" fontId="28" fillId="10" borderId="33" xfId="1" applyNumberFormat="1" applyFont="1" applyFill="1" applyBorder="1" applyProtection="1">
      <protection hidden="1"/>
    </xf>
    <xf numFmtId="164" fontId="3" fillId="10" borderId="42" xfId="0" applyNumberFormat="1" applyFont="1" applyFill="1" applyBorder="1" applyProtection="1">
      <protection hidden="1"/>
    </xf>
    <xf numFmtId="164" fontId="3" fillId="10" borderId="43" xfId="0" applyNumberFormat="1" applyFont="1" applyFill="1" applyBorder="1" applyProtection="1">
      <protection hidden="1"/>
    </xf>
    <xf numFmtId="164" fontId="18" fillId="10" borderId="43" xfId="0" applyNumberFormat="1" applyFont="1" applyFill="1" applyBorder="1" applyProtection="1">
      <protection hidden="1"/>
    </xf>
    <xf numFmtId="164" fontId="0" fillId="4" borderId="72" xfId="0" applyNumberFormat="1" applyFill="1" applyBorder="1" applyProtection="1">
      <protection hidden="1"/>
    </xf>
    <xf numFmtId="164" fontId="3" fillId="6" borderId="64" xfId="0" applyNumberFormat="1" applyFont="1" applyFill="1" applyBorder="1" applyProtection="1">
      <protection hidden="1"/>
    </xf>
    <xf numFmtId="164" fontId="14" fillId="12" borderId="43" xfId="1" applyNumberFormat="1" applyFont="1" applyFill="1" applyBorder="1" applyAlignment="1" applyProtection="1">
      <alignment horizontal="center"/>
      <protection hidden="1"/>
    </xf>
    <xf numFmtId="164" fontId="1" fillId="6" borderId="64" xfId="1" applyNumberFormat="1" applyFont="1" applyFill="1" applyBorder="1" applyProtection="1">
      <protection hidden="1"/>
    </xf>
    <xf numFmtId="164" fontId="0" fillId="10" borderId="43" xfId="1" applyNumberFormat="1" applyFont="1" applyFill="1" applyBorder="1" applyProtection="1">
      <protection hidden="1"/>
    </xf>
    <xf numFmtId="164" fontId="14" fillId="12" borderId="43" xfId="1" applyNumberFormat="1" applyFont="1" applyFill="1" applyBorder="1" applyAlignment="1">
      <alignment horizontal="center"/>
    </xf>
    <xf numFmtId="164" fontId="1" fillId="10" borderId="43" xfId="1" applyNumberFormat="1" applyFont="1" applyFill="1" applyBorder="1" applyProtection="1">
      <protection hidden="1"/>
    </xf>
    <xf numFmtId="164" fontId="3" fillId="4" borderId="65" xfId="0" applyNumberFormat="1" applyFont="1" applyFill="1" applyBorder="1" applyProtection="1">
      <protection hidden="1"/>
    </xf>
    <xf numFmtId="164" fontId="3" fillId="9" borderId="78" xfId="0" applyNumberFormat="1" applyFont="1" applyFill="1" applyBorder="1" applyProtection="1">
      <protection hidden="1"/>
    </xf>
    <xf numFmtId="164" fontId="3" fillId="5" borderId="43" xfId="1" applyNumberFormat="1" applyFont="1" applyFill="1" applyBorder="1" applyAlignment="1">
      <alignment horizontal="center"/>
    </xf>
    <xf numFmtId="164" fontId="3" fillId="10" borderId="76" xfId="0" applyNumberFormat="1" applyFont="1" applyFill="1" applyBorder="1" applyProtection="1">
      <protection hidden="1"/>
    </xf>
    <xf numFmtId="164" fontId="3" fillId="4" borderId="62" xfId="1" applyNumberFormat="1" applyFont="1" applyFill="1" applyBorder="1" applyProtection="1">
      <protection hidden="1"/>
    </xf>
    <xf numFmtId="164" fontId="3" fillId="10" borderId="76" xfId="1" applyNumberFormat="1" applyFont="1" applyFill="1" applyBorder="1" applyProtection="1">
      <protection hidden="1"/>
    </xf>
    <xf numFmtId="164" fontId="3" fillId="10" borderId="79" xfId="1" applyNumberFormat="1" applyFont="1" applyFill="1" applyBorder="1" applyProtection="1">
      <protection hidden="1"/>
    </xf>
    <xf numFmtId="0" fontId="3" fillId="0" borderId="32" xfId="0" applyFont="1" applyFill="1" applyBorder="1"/>
    <xf numFmtId="0" fontId="3" fillId="0" borderId="1" xfId="0" applyNumberFormat="1" applyFont="1" applyFill="1" applyBorder="1" applyAlignment="1">
      <alignment horizontal="center"/>
    </xf>
    <xf numFmtId="0" fontId="3" fillId="9" borderId="60" xfId="0" applyFont="1" applyFill="1" applyBorder="1" applyProtection="1">
      <protection hidden="1"/>
    </xf>
    <xf numFmtId="0" fontId="0" fillId="10" borderId="30" xfId="0" applyNumberFormat="1" applyFont="1" applyFill="1" applyBorder="1" applyAlignment="1" applyProtection="1">
      <alignment horizontal="center"/>
      <protection hidden="1"/>
    </xf>
    <xf numFmtId="0" fontId="0" fillId="4" borderId="49" xfId="0" applyNumberFormat="1" applyFont="1" applyFill="1" applyBorder="1" applyAlignment="1" applyProtection="1">
      <alignment horizontal="center"/>
      <protection hidden="1"/>
    </xf>
    <xf numFmtId="0" fontId="3" fillId="10" borderId="79" xfId="0" applyNumberFormat="1" applyFont="1" applyFill="1" applyBorder="1" applyAlignment="1" applyProtection="1">
      <alignment horizontal="center"/>
      <protection hidden="1"/>
    </xf>
    <xf numFmtId="0" fontId="3" fillId="10" borderId="62" xfId="0" applyNumberFormat="1" applyFont="1" applyFill="1" applyBorder="1" applyAlignment="1" applyProtection="1">
      <alignment horizontal="center"/>
      <protection hidden="1"/>
    </xf>
    <xf numFmtId="164" fontId="3" fillId="4" borderId="77" xfId="1" applyNumberFormat="1" applyFont="1" applyFill="1" applyBorder="1" applyProtection="1">
      <protection hidden="1"/>
    </xf>
    <xf numFmtId="164" fontId="3" fillId="6" borderId="32" xfId="0" applyNumberFormat="1" applyFont="1" applyFill="1" applyBorder="1" applyProtection="1">
      <protection hidden="1"/>
    </xf>
    <xf numFmtId="164" fontId="3" fillId="6" borderId="84" xfId="0" applyNumberFormat="1" applyFont="1" applyFill="1" applyBorder="1" applyProtection="1">
      <protection hidden="1"/>
    </xf>
    <xf numFmtId="0" fontId="24" fillId="3" borderId="2" xfId="0" applyNumberFormat="1" applyFont="1" applyFill="1" applyBorder="1" applyAlignment="1" applyProtection="1">
      <alignment horizontal="center"/>
      <protection hidden="1"/>
    </xf>
    <xf numFmtId="0" fontId="0" fillId="4" borderId="8" xfId="0" applyNumberFormat="1" applyFill="1" applyBorder="1" applyAlignment="1">
      <alignment horizontal="center"/>
    </xf>
    <xf numFmtId="0" fontId="0" fillId="4" borderId="6" xfId="0" applyNumberFormat="1" applyFill="1" applyBorder="1" applyAlignment="1">
      <alignment horizontal="center"/>
    </xf>
    <xf numFmtId="164" fontId="0" fillId="4" borderId="6" xfId="1" applyNumberFormat="1" applyFont="1" applyFill="1" applyBorder="1" applyProtection="1">
      <protection locked="0" hidden="1"/>
    </xf>
    <xf numFmtId="164" fontId="0" fillId="4" borderId="6" xfId="1" applyNumberFormat="1" applyFont="1" applyFill="1" applyBorder="1" applyProtection="1">
      <protection hidden="1"/>
    </xf>
    <xf numFmtId="0" fontId="0" fillId="4" borderId="38" xfId="0" applyFill="1" applyBorder="1"/>
    <xf numFmtId="0" fontId="0" fillId="4" borderId="7" xfId="0" applyNumberFormat="1" applyFill="1" applyBorder="1" applyAlignment="1">
      <alignment horizontal="center"/>
    </xf>
    <xf numFmtId="164" fontId="0" fillId="4" borderId="8" xfId="1" applyNumberFormat="1" applyFont="1" applyFill="1" applyBorder="1" applyProtection="1">
      <protection locked="0" hidden="1"/>
    </xf>
    <xf numFmtId="164" fontId="0" fillId="4" borderId="7" xfId="1" applyNumberFormat="1" applyFont="1" applyFill="1" applyBorder="1" applyProtection="1">
      <protection hidden="1"/>
    </xf>
    <xf numFmtId="164" fontId="0" fillId="4" borderId="71" xfId="1" applyNumberFormat="1" applyFont="1" applyFill="1" applyBorder="1"/>
    <xf numFmtId="164" fontId="0" fillId="4" borderId="8" xfId="1" applyNumberFormat="1" applyFont="1" applyFill="1" applyBorder="1"/>
    <xf numFmtId="164" fontId="0" fillId="4" borderId="38" xfId="0" applyNumberFormat="1" applyFill="1" applyBorder="1" applyProtection="1">
      <protection hidden="1"/>
    </xf>
    <xf numFmtId="164" fontId="0" fillId="4" borderId="40" xfId="0" applyNumberFormat="1" applyFill="1" applyBorder="1" applyProtection="1">
      <protection hidden="1"/>
    </xf>
    <xf numFmtId="164" fontId="3" fillId="16" borderId="48" xfId="1" applyNumberFormat="1" applyFont="1" applyFill="1" applyBorder="1" applyProtection="1">
      <protection hidden="1"/>
    </xf>
    <xf numFmtId="0" fontId="0" fillId="4" borderId="13" xfId="0" applyFill="1" applyBorder="1" applyProtection="1">
      <protection locked="0"/>
    </xf>
    <xf numFmtId="0" fontId="0" fillId="6" borderId="13" xfId="0" applyFill="1" applyBorder="1" applyProtection="1">
      <protection locked="0"/>
    </xf>
    <xf numFmtId="164" fontId="0" fillId="6" borderId="11" xfId="1" applyNumberFormat="1" applyFont="1" applyFill="1" applyBorder="1" applyProtection="1">
      <protection locked="0"/>
    </xf>
    <xf numFmtId="0" fontId="3" fillId="0" borderId="32" xfId="0" applyFont="1" applyBorder="1" applyAlignment="1">
      <alignment horizontal="center"/>
    </xf>
    <xf numFmtId="0" fontId="3" fillId="0" borderId="33" xfId="0" applyFont="1" applyBorder="1" applyAlignment="1">
      <alignment horizontal="center"/>
    </xf>
    <xf numFmtId="0" fontId="0" fillId="14" borderId="34" xfId="0" applyFill="1" applyBorder="1" applyProtection="1">
      <protection locked="0"/>
    </xf>
    <xf numFmtId="0" fontId="0" fillId="14" borderId="70" xfId="0" applyFill="1" applyBorder="1" applyProtection="1">
      <protection locked="0"/>
    </xf>
    <xf numFmtId="0" fontId="0" fillId="14" borderId="85" xfId="0" applyFill="1" applyBorder="1" applyProtection="1">
      <protection locked="0"/>
    </xf>
    <xf numFmtId="0" fontId="3" fillId="0" borderId="33" xfId="0" applyFont="1" applyBorder="1" applyAlignment="1"/>
    <xf numFmtId="0" fontId="0" fillId="6" borderId="78" xfId="0" applyFill="1" applyBorder="1" applyProtection="1">
      <protection locked="0"/>
    </xf>
    <xf numFmtId="0" fontId="0" fillId="14" borderId="13" xfId="0" applyFill="1" applyBorder="1" applyAlignment="1" applyProtection="1">
      <alignment horizontal="center"/>
      <protection locked="0"/>
    </xf>
    <xf numFmtId="0" fontId="0" fillId="14" borderId="78" xfId="0" applyFill="1" applyBorder="1" applyAlignment="1" applyProtection="1">
      <alignment horizontal="center"/>
      <protection locked="0"/>
    </xf>
    <xf numFmtId="0" fontId="0" fillId="0" borderId="0" xfId="0" applyBorder="1" applyAlignment="1" applyProtection="1">
      <alignment horizontal="center"/>
      <protection locked="0"/>
    </xf>
    <xf numFmtId="164" fontId="0" fillId="14" borderId="11" xfId="1" applyNumberFormat="1" applyFont="1" applyFill="1" applyBorder="1" applyProtection="1">
      <protection locked="0"/>
    </xf>
    <xf numFmtId="0" fontId="3" fillId="0" borderId="26" xfId="0" applyFont="1" applyBorder="1" applyAlignment="1" applyProtection="1">
      <alignment horizontal="center"/>
      <protection locked="0"/>
    </xf>
    <xf numFmtId="0" fontId="0" fillId="0" borderId="27" xfId="0" applyBorder="1" applyAlignment="1" applyProtection="1">
      <alignment horizontal="center"/>
      <protection locked="0"/>
    </xf>
    <xf numFmtId="0" fontId="0" fillId="0" borderId="28" xfId="0" applyBorder="1" applyProtection="1">
      <protection locked="0"/>
    </xf>
    <xf numFmtId="0" fontId="3" fillId="0" borderId="32" xfId="0" applyFont="1" applyBorder="1" applyAlignment="1" applyProtection="1">
      <alignment horizontal="center"/>
      <protection locked="0"/>
    </xf>
    <xf numFmtId="0" fontId="3" fillId="0" borderId="33" xfId="0" applyFont="1" applyBorder="1" applyAlignment="1" applyProtection="1">
      <alignment horizontal="center"/>
      <protection locked="0"/>
    </xf>
    <xf numFmtId="164" fontId="0" fillId="0" borderId="0" xfId="0" applyNumberFormat="1" applyBorder="1" applyProtection="1"/>
    <xf numFmtId="0" fontId="3" fillId="0" borderId="26" xfId="0" applyFont="1" applyBorder="1"/>
    <xf numFmtId="0" fontId="0" fillId="0" borderId="27" xfId="0" applyBorder="1"/>
    <xf numFmtId="0" fontId="0" fillId="0" borderId="27" xfId="0" applyBorder="1" applyAlignment="1">
      <alignment horizontal="center"/>
    </xf>
    <xf numFmtId="0" fontId="0" fillId="0" borderId="28" xfId="0" applyBorder="1"/>
    <xf numFmtId="0" fontId="0" fillId="0" borderId="33" xfId="0" applyBorder="1"/>
    <xf numFmtId="0" fontId="3" fillId="0" borderId="32" xfId="0" applyFont="1" applyBorder="1" applyAlignment="1">
      <alignment horizontal="left"/>
    </xf>
    <xf numFmtId="0" fontId="0" fillId="0" borderId="33" xfId="0" applyBorder="1" applyProtection="1"/>
    <xf numFmtId="164" fontId="0" fillId="6" borderId="70" xfId="0" applyNumberFormat="1" applyFill="1" applyBorder="1" applyProtection="1"/>
    <xf numFmtId="164" fontId="0" fillId="0" borderId="33" xfId="0" applyNumberFormat="1" applyBorder="1" applyProtection="1"/>
    <xf numFmtId="0" fontId="3" fillId="0" borderId="32" xfId="0" applyFont="1" applyBorder="1"/>
    <xf numFmtId="0" fontId="3" fillId="0" borderId="33" xfId="0" applyFont="1" applyBorder="1" applyProtection="1"/>
    <xf numFmtId="0" fontId="3" fillId="0" borderId="29" xfId="0" applyFont="1" applyBorder="1"/>
    <xf numFmtId="0" fontId="0" fillId="0" borderId="30" xfId="0" applyBorder="1"/>
    <xf numFmtId="0" fontId="0" fillId="0" borderId="30" xfId="0" applyBorder="1" applyAlignment="1" applyProtection="1">
      <alignment horizontal="center"/>
    </xf>
    <xf numFmtId="164" fontId="3" fillId="8" borderId="86" xfId="0" applyNumberFormat="1" applyFont="1" applyFill="1" applyBorder="1" applyProtection="1"/>
    <xf numFmtId="0" fontId="3" fillId="0" borderId="27" xfId="0" applyFont="1" applyBorder="1" applyAlignment="1" applyProtection="1">
      <alignment horizontal="center"/>
      <protection locked="0"/>
    </xf>
    <xf numFmtId="0" fontId="0" fillId="4" borderId="0" xfId="0" applyFill="1" applyBorder="1" applyAlignment="1">
      <alignment horizontal="center"/>
    </xf>
    <xf numFmtId="0" fontId="0" fillId="4" borderId="7" xfId="0" applyFill="1" applyBorder="1" applyAlignment="1">
      <alignment horizontal="center"/>
    </xf>
    <xf numFmtId="164" fontId="0" fillId="6" borderId="70" xfId="1" applyNumberFormat="1" applyFont="1" applyFill="1" applyBorder="1"/>
    <xf numFmtId="0" fontId="18" fillId="10" borderId="0" xfId="0" applyNumberFormat="1" applyFont="1" applyFill="1" applyBorder="1" applyAlignment="1" applyProtection="1">
      <alignment horizontal="center"/>
      <protection hidden="1"/>
    </xf>
    <xf numFmtId="0" fontId="41" fillId="10" borderId="0" xfId="2" applyNumberFormat="1" applyFont="1" applyFill="1" applyBorder="1" applyAlignment="1" applyProtection="1">
      <alignment horizontal="center"/>
      <protection hidden="1"/>
    </xf>
    <xf numFmtId="0" fontId="18" fillId="5" borderId="0" xfId="0" applyNumberFormat="1" applyFont="1" applyFill="1" applyBorder="1" applyAlignment="1">
      <alignment horizontal="center"/>
    </xf>
    <xf numFmtId="0" fontId="20" fillId="4" borderId="0" xfId="0" applyNumberFormat="1" applyFont="1" applyFill="1" applyBorder="1" applyAlignment="1">
      <alignment horizontal="center"/>
    </xf>
    <xf numFmtId="10" fontId="18" fillId="2" borderId="9" xfId="2" applyNumberFormat="1" applyFont="1" applyFill="1" applyBorder="1" applyAlignment="1" applyProtection="1">
      <alignment horizontal="center"/>
      <protection locked="0"/>
    </xf>
    <xf numFmtId="0" fontId="18" fillId="5" borderId="6" xfId="0" applyNumberFormat="1" applyFont="1" applyFill="1" applyBorder="1" applyAlignment="1">
      <alignment horizontal="center"/>
    </xf>
    <xf numFmtId="0" fontId="18" fillId="4" borderId="0" xfId="0" applyNumberFormat="1" applyFont="1" applyFill="1" applyBorder="1" applyAlignment="1">
      <alignment horizontal="center"/>
    </xf>
    <xf numFmtId="0" fontId="3" fillId="10" borderId="30" xfId="0" applyNumberFormat="1" applyFont="1" applyFill="1" applyBorder="1" applyAlignment="1" applyProtection="1">
      <alignment horizontal="center"/>
      <protection hidden="1"/>
    </xf>
    <xf numFmtId="0" fontId="18" fillId="5" borderId="13" xfId="0" applyNumberFormat="1" applyFont="1" applyFill="1" applyBorder="1" applyAlignment="1">
      <alignment horizontal="center"/>
    </xf>
    <xf numFmtId="2" fontId="18" fillId="6" borderId="14" xfId="2" applyNumberFormat="1" applyFont="1" applyFill="1" applyBorder="1" applyAlignment="1" applyProtection="1">
      <alignment horizontal="center"/>
      <protection locked="0"/>
    </xf>
    <xf numFmtId="2" fontId="18" fillId="8" borderId="13" xfId="0" applyNumberFormat="1" applyFont="1" applyFill="1" applyBorder="1" applyAlignment="1" applyProtection="1">
      <alignment horizontal="center"/>
      <protection hidden="1"/>
    </xf>
    <xf numFmtId="164" fontId="18" fillId="4" borderId="0" xfId="1" applyNumberFormat="1" applyFont="1" applyFill="1" applyBorder="1" applyAlignment="1"/>
    <xf numFmtId="164" fontId="18" fillId="4" borderId="0" xfId="1" applyNumberFormat="1" applyFont="1" applyFill="1" applyBorder="1" applyAlignment="1">
      <alignment horizontal="center"/>
    </xf>
    <xf numFmtId="164" fontId="3" fillId="10" borderId="1" xfId="1" applyNumberFormat="1" applyFont="1" applyFill="1" applyBorder="1" applyAlignment="1">
      <alignment horizontal="center"/>
    </xf>
    <xf numFmtId="167" fontId="3" fillId="10" borderId="0" xfId="0" applyNumberFormat="1" applyFont="1" applyFill="1" applyBorder="1" applyAlignment="1">
      <alignment horizontal="left"/>
    </xf>
    <xf numFmtId="9" fontId="3" fillId="6" borderId="13" xfId="2" applyFont="1" applyFill="1" applyBorder="1"/>
    <xf numFmtId="9" fontId="0" fillId="4" borderId="30" xfId="2" applyFont="1" applyFill="1" applyBorder="1"/>
    <xf numFmtId="10" fontId="18" fillId="10" borderId="5" xfId="2" applyNumberFormat="1" applyFont="1" applyFill="1" applyBorder="1" applyAlignment="1" applyProtection="1">
      <alignment horizontal="center"/>
      <protection locked="0"/>
    </xf>
    <xf numFmtId="0" fontId="18" fillId="10" borderId="5" xfId="0" applyNumberFormat="1" applyFont="1" applyFill="1" applyBorder="1" applyAlignment="1">
      <alignment horizontal="center"/>
    </xf>
    <xf numFmtId="0" fontId="20" fillId="10" borderId="5" xfId="0" applyNumberFormat="1" applyFont="1" applyFill="1" applyBorder="1" applyAlignment="1">
      <alignment horizontal="center"/>
    </xf>
    <xf numFmtId="164" fontId="0" fillId="10" borderId="5" xfId="1" applyNumberFormat="1" applyFont="1" applyFill="1" applyBorder="1"/>
    <xf numFmtId="164" fontId="0" fillId="14" borderId="12" xfId="1" applyNumberFormat="1" applyFont="1" applyFill="1" applyBorder="1" applyProtection="1">
      <protection locked="0"/>
    </xf>
    <xf numFmtId="10" fontId="18" fillId="10" borderId="12" xfId="2" applyNumberFormat="1" applyFont="1" applyFill="1" applyBorder="1" applyAlignment="1" applyProtection="1">
      <alignment horizontal="center"/>
      <protection locked="0"/>
    </xf>
    <xf numFmtId="164" fontId="0" fillId="10" borderId="6" xfId="1" applyNumberFormat="1" applyFont="1" applyFill="1" applyBorder="1"/>
    <xf numFmtId="0" fontId="0" fillId="4" borderId="7" xfId="0" applyNumberFormat="1" applyFont="1" applyFill="1" applyBorder="1" applyAlignment="1">
      <alignment horizontal="center"/>
    </xf>
    <xf numFmtId="0" fontId="30" fillId="3" borderId="18" xfId="0" applyFont="1" applyFill="1" applyBorder="1"/>
    <xf numFmtId="0" fontId="0" fillId="4" borderId="12" xfId="0" applyFill="1" applyBorder="1"/>
    <xf numFmtId="167" fontId="3" fillId="4" borderId="1" xfId="0" applyNumberFormat="1" applyFont="1" applyFill="1" applyBorder="1" applyAlignment="1">
      <alignment horizontal="left"/>
    </xf>
    <xf numFmtId="164" fontId="0" fillId="10" borderId="0" xfId="0" applyNumberFormat="1" applyFill="1" applyBorder="1" applyAlignment="1">
      <alignment horizontal="center"/>
    </xf>
    <xf numFmtId="167" fontId="10" fillId="6" borderId="34" xfId="0" applyNumberFormat="1" applyFont="1" applyFill="1" applyBorder="1" applyProtection="1"/>
    <xf numFmtId="167" fontId="10" fillId="6" borderId="34" xfId="0" applyNumberFormat="1" applyFont="1" applyFill="1" applyBorder="1" applyProtection="1">
      <protection locked="0"/>
    </xf>
    <xf numFmtId="167" fontId="10" fillId="10" borderId="32" xfId="0" applyNumberFormat="1" applyFont="1" applyFill="1" applyBorder="1" applyProtection="1">
      <protection locked="0"/>
    </xf>
    <xf numFmtId="0" fontId="0" fillId="6" borderId="34" xfId="0" applyFont="1" applyFill="1" applyBorder="1" applyAlignment="1">
      <alignment horizontal="left"/>
    </xf>
    <xf numFmtId="0" fontId="0" fillId="10" borderId="3" xfId="0" applyFill="1" applyBorder="1"/>
    <xf numFmtId="0" fontId="3" fillId="10" borderId="5" xfId="0" applyFont="1" applyFill="1" applyBorder="1" applyAlignment="1">
      <alignment horizontal="center"/>
    </xf>
    <xf numFmtId="164" fontId="3" fillId="10" borderId="3" xfId="0" applyNumberFormat="1" applyFont="1" applyFill="1" applyBorder="1" applyAlignment="1">
      <alignment horizontal="center"/>
    </xf>
    <xf numFmtId="0" fontId="0" fillId="4" borderId="4" xfId="0" applyFill="1" applyBorder="1"/>
    <xf numFmtId="164" fontId="3" fillId="9" borderId="69" xfId="0" applyNumberFormat="1" applyFont="1" applyFill="1" applyBorder="1" applyProtection="1">
      <protection hidden="1"/>
    </xf>
    <xf numFmtId="164" fontId="3" fillId="10" borderId="77" xfId="1" applyNumberFormat="1" applyFont="1" applyFill="1" applyBorder="1" applyProtection="1">
      <protection hidden="1"/>
    </xf>
    <xf numFmtId="164" fontId="3" fillId="4" borderId="1" xfId="0" applyNumberFormat="1" applyFont="1" applyFill="1" applyBorder="1" applyAlignment="1">
      <alignment horizontal="center"/>
    </xf>
    <xf numFmtId="0" fontId="27" fillId="11" borderId="0" xfId="0" applyFont="1" applyFill="1" applyBorder="1"/>
    <xf numFmtId="0" fontId="27" fillId="10" borderId="0" xfId="0" applyFont="1" applyFill="1" applyBorder="1"/>
    <xf numFmtId="0" fontId="27" fillId="4" borderId="0" xfId="0" applyFont="1" applyFill="1" applyBorder="1"/>
    <xf numFmtId="0" fontId="27" fillId="10" borderId="33" xfId="0" applyFont="1" applyFill="1" applyBorder="1"/>
    <xf numFmtId="0" fontId="27" fillId="11" borderId="27" xfId="0" applyFont="1" applyFill="1" applyBorder="1"/>
    <xf numFmtId="0" fontId="27" fillId="11" borderId="28" xfId="0" applyFont="1" applyFill="1" applyBorder="1"/>
    <xf numFmtId="0" fontId="27" fillId="11" borderId="30" xfId="0" applyFont="1" applyFill="1" applyBorder="1"/>
    <xf numFmtId="0" fontId="27" fillId="11" borderId="31" xfId="0" applyFont="1" applyFill="1" applyBorder="1"/>
    <xf numFmtId="164" fontId="0" fillId="10" borderId="0" xfId="1" applyNumberFormat="1" applyFont="1" applyFill="1" applyBorder="1" applyAlignment="1" applyProtection="1">
      <alignment horizontal="center"/>
      <protection hidden="1"/>
    </xf>
    <xf numFmtId="164" fontId="0" fillId="14" borderId="91" xfId="1" applyNumberFormat="1" applyFont="1" applyFill="1" applyBorder="1"/>
    <xf numFmtId="14" fontId="30" fillId="10" borderId="0" xfId="0" applyNumberFormat="1" applyFont="1" applyFill="1" applyBorder="1"/>
    <xf numFmtId="0" fontId="0" fillId="10" borderId="0" xfId="0" applyNumberFormat="1" applyFill="1" applyBorder="1"/>
    <xf numFmtId="168" fontId="0" fillId="10" borderId="0" xfId="0" applyNumberFormat="1" applyFill="1" applyBorder="1"/>
    <xf numFmtId="0" fontId="38" fillId="10" borderId="0" xfId="0" applyFont="1" applyFill="1" applyBorder="1" applyAlignment="1">
      <alignment horizontal="center" wrapText="1"/>
    </xf>
    <xf numFmtId="0" fontId="38" fillId="0" borderId="0" xfId="0" applyNumberFormat="1" applyFont="1" applyFill="1" applyBorder="1" applyAlignment="1">
      <alignment horizontal="center"/>
    </xf>
    <xf numFmtId="0" fontId="38" fillId="10" borderId="0" xfId="0" applyNumberFormat="1" applyFont="1" applyFill="1" applyBorder="1" applyAlignment="1">
      <alignment horizontal="center"/>
    </xf>
    <xf numFmtId="0" fontId="32" fillId="13" borderId="11" xfId="2" applyNumberFormat="1" applyFont="1" applyFill="1" applyBorder="1" applyAlignment="1" applyProtection="1">
      <alignment horizontal="center"/>
      <protection locked="0"/>
    </xf>
    <xf numFmtId="0" fontId="38" fillId="0" borderId="0" xfId="0" applyNumberFormat="1" applyFont="1" applyBorder="1" applyAlignment="1">
      <alignment horizontal="center"/>
    </xf>
    <xf numFmtId="0" fontId="22" fillId="10" borderId="0" xfId="0" applyNumberFormat="1" applyFont="1" applyFill="1" applyBorder="1" applyAlignment="1"/>
    <xf numFmtId="10" fontId="22" fillId="13" borderId="4" xfId="2" applyNumberFormat="1" applyFont="1" applyFill="1" applyBorder="1" applyAlignment="1" applyProtection="1">
      <alignment horizontal="center"/>
      <protection locked="0"/>
    </xf>
    <xf numFmtId="10" fontId="22" fillId="13" borderId="7" xfId="2" applyNumberFormat="1" applyFont="1" applyFill="1" applyBorder="1" applyAlignment="1">
      <alignment horizontal="center"/>
    </xf>
    <xf numFmtId="10" fontId="22" fillId="6" borderId="13" xfId="2" applyNumberFormat="1" applyFont="1" applyFill="1" applyBorder="1" applyAlignment="1">
      <alignment horizontal="center"/>
    </xf>
    <xf numFmtId="0" fontId="32" fillId="11" borderId="15" xfId="0" applyFont="1" applyFill="1" applyBorder="1" applyAlignment="1">
      <alignment horizontal="center" vertical="center"/>
    </xf>
    <xf numFmtId="0" fontId="32" fillId="13" borderId="13" xfId="0" applyNumberFormat="1" applyFont="1" applyFill="1" applyBorder="1" applyAlignment="1" applyProtection="1">
      <alignment horizontal="center" vertical="center"/>
      <protection locked="0"/>
    </xf>
    <xf numFmtId="0" fontId="32" fillId="13" borderId="9" xfId="0" applyNumberFormat="1" applyFont="1" applyFill="1" applyBorder="1" applyAlignment="1" applyProtection="1">
      <alignment horizontal="center" vertical="center"/>
      <protection locked="0"/>
    </xf>
    <xf numFmtId="164" fontId="3" fillId="5" borderId="5" xfId="1" applyNumberFormat="1" applyFont="1" applyFill="1" applyBorder="1" applyAlignment="1">
      <alignment horizontal="center"/>
    </xf>
    <xf numFmtId="164" fontId="3" fillId="5" borderId="0" xfId="1" applyNumberFormat="1" applyFont="1" applyFill="1" applyBorder="1" applyAlignment="1">
      <alignment horizontal="center"/>
    </xf>
    <xf numFmtId="164" fontId="3" fillId="5" borderId="1" xfId="1" applyNumberFormat="1" applyFont="1" applyFill="1" applyBorder="1" applyAlignment="1">
      <alignment horizontal="center"/>
    </xf>
    <xf numFmtId="0" fontId="3" fillId="10" borderId="0" xfId="0" applyNumberFormat="1" applyFont="1" applyFill="1" applyBorder="1" applyAlignment="1">
      <alignment horizontal="center"/>
    </xf>
    <xf numFmtId="164" fontId="3" fillId="5" borderId="0" xfId="0" applyNumberFormat="1" applyFont="1" applyFill="1" applyBorder="1" applyAlignment="1">
      <alignment horizontal="center"/>
    </xf>
    <xf numFmtId="164" fontId="3" fillId="5" borderId="3" xfId="1" applyNumberFormat="1" applyFont="1" applyFill="1" applyBorder="1" applyAlignment="1">
      <alignment horizontal="center"/>
    </xf>
    <xf numFmtId="164" fontId="3" fillId="4" borderId="0" xfId="1" applyNumberFormat="1" applyFont="1" applyFill="1" applyBorder="1" applyAlignment="1">
      <alignment horizontal="center"/>
    </xf>
    <xf numFmtId="164" fontId="3" fillId="4" borderId="0" xfId="0" applyNumberFormat="1" applyFont="1" applyFill="1" applyBorder="1" applyAlignment="1">
      <alignment horizontal="center"/>
    </xf>
    <xf numFmtId="0" fontId="3" fillId="5" borderId="0" xfId="1" applyNumberFormat="1" applyFont="1" applyFill="1" applyBorder="1" applyAlignment="1">
      <alignment horizontal="center"/>
    </xf>
    <xf numFmtId="0" fontId="0" fillId="5" borderId="0" xfId="0" applyFill="1"/>
    <xf numFmtId="164" fontId="3" fillId="4" borderId="4" xfId="1" applyNumberFormat="1" applyFont="1" applyFill="1" applyBorder="1" applyAlignment="1">
      <alignment horizontal="center"/>
    </xf>
    <xf numFmtId="0" fontId="9" fillId="4" borderId="1" xfId="0" applyFont="1" applyFill="1" applyBorder="1"/>
    <xf numFmtId="164" fontId="3" fillId="5" borderId="15" xfId="1" applyNumberFormat="1" applyFont="1" applyFill="1" applyBorder="1" applyAlignment="1">
      <alignment horizontal="center"/>
    </xf>
    <xf numFmtId="0" fontId="3" fillId="6" borderId="13" xfId="1" applyNumberFormat="1" applyFont="1" applyFill="1" applyBorder="1" applyAlignment="1">
      <alignment horizontal="center"/>
    </xf>
    <xf numFmtId="164" fontId="3" fillId="5" borderId="5" xfId="0" applyNumberFormat="1" applyFont="1" applyFill="1" applyBorder="1" applyAlignment="1">
      <alignment horizontal="center"/>
    </xf>
    <xf numFmtId="0" fontId="12" fillId="6" borderId="13" xfId="0" applyNumberFormat="1" applyFont="1" applyFill="1" applyBorder="1" applyAlignment="1" applyProtection="1">
      <alignment horizontal="center" vertical="center"/>
      <protection locked="0"/>
    </xf>
    <xf numFmtId="164" fontId="3" fillId="11" borderId="9" xfId="1" applyNumberFormat="1" applyFont="1" applyFill="1" applyBorder="1" applyAlignment="1"/>
    <xf numFmtId="164" fontId="3" fillId="11" borderId="11" xfId="1" applyNumberFormat="1" applyFont="1" applyFill="1" applyBorder="1" applyAlignment="1"/>
    <xf numFmtId="0" fontId="18" fillId="6" borderId="15" xfId="1" applyNumberFormat="1" applyFont="1" applyFill="1" applyBorder="1" applyAlignment="1" applyProtection="1">
      <alignment horizontal="center"/>
      <protection hidden="1"/>
    </xf>
    <xf numFmtId="0" fontId="18" fillId="10" borderId="0" xfId="1" applyNumberFormat="1" applyFont="1" applyFill="1" applyBorder="1" applyAlignment="1" applyProtection="1">
      <alignment horizontal="center"/>
    </xf>
    <xf numFmtId="0" fontId="22" fillId="11" borderId="14" xfId="0" applyFont="1" applyFill="1" applyBorder="1" applyAlignment="1" applyProtection="1">
      <alignment horizontal="right" vertical="center"/>
      <protection locked="0"/>
    </xf>
    <xf numFmtId="0" fontId="22" fillId="13" borderId="2" xfId="0" applyFont="1" applyFill="1" applyBorder="1" applyAlignment="1" applyProtection="1">
      <alignment vertical="center"/>
      <protection locked="0"/>
    </xf>
    <xf numFmtId="0" fontId="22" fillId="13" borderId="3" xfId="0" applyFont="1" applyFill="1" applyBorder="1" applyAlignment="1" applyProtection="1">
      <alignment vertical="center"/>
      <protection locked="0"/>
    </xf>
    <xf numFmtId="0" fontId="32" fillId="13" borderId="14" xfId="0" applyNumberFormat="1" applyFont="1" applyFill="1" applyBorder="1" applyAlignment="1" applyProtection="1">
      <alignment horizontal="center" vertical="center"/>
      <protection locked="0"/>
    </xf>
    <xf numFmtId="169" fontId="22" fillId="10" borderId="3" xfId="0" applyNumberFormat="1" applyFont="1" applyFill="1" applyBorder="1"/>
    <xf numFmtId="0" fontId="22" fillId="10" borderId="3" xfId="0" applyFont="1" applyFill="1" applyBorder="1"/>
    <xf numFmtId="0" fontId="27" fillId="4" borderId="0" xfId="0" applyFont="1" applyFill="1" applyBorder="1" applyProtection="1">
      <protection locked="0"/>
    </xf>
    <xf numFmtId="0" fontId="32" fillId="13" borderId="13" xfId="0" applyFont="1" applyFill="1" applyBorder="1" applyAlignment="1" applyProtection="1">
      <alignment horizontal="center" vertical="center"/>
      <protection locked="0"/>
    </xf>
    <xf numFmtId="0" fontId="3" fillId="10" borderId="0" xfId="1" applyNumberFormat="1" applyFont="1" applyFill="1" applyBorder="1" applyAlignment="1">
      <alignment horizontal="center"/>
    </xf>
    <xf numFmtId="0" fontId="32" fillId="11" borderId="8" xfId="0" applyFont="1" applyFill="1" applyBorder="1" applyAlignment="1">
      <alignment horizontal="center" vertical="center"/>
    </xf>
    <xf numFmtId="0" fontId="32" fillId="11" borderId="0" xfId="0" applyFont="1" applyFill="1" applyBorder="1" applyAlignment="1">
      <alignment horizontal="center" vertical="center"/>
    </xf>
    <xf numFmtId="0" fontId="0" fillId="11" borderId="0" xfId="0" applyFill="1" applyBorder="1" applyAlignment="1"/>
    <xf numFmtId="0" fontId="32" fillId="10" borderId="2" xfId="0" applyFont="1" applyFill="1" applyBorder="1" applyAlignment="1">
      <alignment horizontal="center" vertical="center"/>
    </xf>
    <xf numFmtId="0" fontId="32" fillId="10" borderId="5" xfId="0" applyFont="1" applyFill="1" applyBorder="1" applyAlignment="1">
      <alignment horizontal="center" vertical="center"/>
    </xf>
    <xf numFmtId="0" fontId="32" fillId="10" borderId="5" xfId="0" applyNumberFormat="1" applyFont="1" applyFill="1" applyBorder="1" applyAlignment="1" applyProtection="1">
      <alignment horizontal="center" vertical="center"/>
      <protection locked="0"/>
    </xf>
    <xf numFmtId="0" fontId="9" fillId="21" borderId="6" xfId="0" applyFont="1" applyFill="1" applyBorder="1" applyAlignment="1">
      <alignment horizontal="right" vertical="center"/>
    </xf>
    <xf numFmtId="0" fontId="32" fillId="13" borderId="78" xfId="0" applyNumberFormat="1" applyFont="1" applyFill="1" applyBorder="1" applyAlignment="1" applyProtection="1">
      <alignment horizontal="center" vertical="center"/>
      <protection locked="0"/>
    </xf>
    <xf numFmtId="164" fontId="3" fillId="13" borderId="89" xfId="1" applyNumberFormat="1" applyFont="1" applyFill="1" applyBorder="1" applyAlignment="1" applyProtection="1">
      <alignment vertical="center"/>
      <protection locked="0"/>
    </xf>
    <xf numFmtId="166" fontId="22" fillId="21" borderId="71" xfId="0" applyNumberFormat="1" applyFont="1" applyFill="1" applyBorder="1" applyAlignment="1">
      <alignment horizontal="right" vertical="center"/>
    </xf>
    <xf numFmtId="164" fontId="3" fillId="21" borderId="31" xfId="1" applyNumberFormat="1" applyFont="1" applyFill="1" applyBorder="1" applyAlignment="1" applyProtection="1">
      <alignment vertical="center"/>
      <protection locked="0"/>
    </xf>
    <xf numFmtId="0" fontId="20" fillId="3" borderId="32" xfId="0" applyFont="1" applyFill="1" applyBorder="1"/>
    <xf numFmtId="0" fontId="20" fillId="3" borderId="29" xfId="0" applyFont="1" applyFill="1" applyBorder="1"/>
    <xf numFmtId="0" fontId="0" fillId="0" borderId="0" xfId="0" applyFill="1" applyBorder="1" applyAlignment="1">
      <alignment horizontal="center" vertical="top"/>
    </xf>
    <xf numFmtId="0" fontId="27" fillId="0" borderId="0" xfId="0" applyFont="1" applyFill="1" applyBorder="1"/>
    <xf numFmtId="0" fontId="27" fillId="0" borderId="33" xfId="0" applyFont="1" applyFill="1" applyBorder="1"/>
    <xf numFmtId="0" fontId="0" fillId="0" borderId="0" xfId="0" applyFont="1" applyFill="1" applyBorder="1"/>
    <xf numFmtId="0" fontId="0" fillId="0" borderId="0" xfId="1" applyNumberFormat="1" applyFont="1" applyFill="1" applyBorder="1"/>
    <xf numFmtId="0" fontId="18" fillId="0" borderId="0" xfId="0" applyFont="1" applyFill="1" applyBorder="1"/>
    <xf numFmtId="0" fontId="27" fillId="0" borderId="0" xfId="0" applyFont="1" applyFill="1" applyBorder="1" applyProtection="1">
      <protection locked="0"/>
    </xf>
    <xf numFmtId="0" fontId="0" fillId="0" borderId="30" xfId="0" applyFill="1" applyBorder="1"/>
    <xf numFmtId="0" fontId="36" fillId="11" borderId="27" xfId="0" applyFont="1" applyFill="1" applyBorder="1" applyAlignment="1">
      <alignment vertical="center"/>
    </xf>
    <xf numFmtId="0" fontId="0" fillId="0" borderId="0" xfId="0" applyNumberFormat="1" applyFill="1" applyBorder="1"/>
    <xf numFmtId="0" fontId="30" fillId="0" borderId="0" xfId="0" applyFont="1" applyFill="1" applyBorder="1"/>
    <xf numFmtId="0" fontId="31" fillId="0" borderId="0" xfId="0" applyFont="1" applyFill="1" applyBorder="1"/>
    <xf numFmtId="0" fontId="21" fillId="0" borderId="0" xfId="0" applyFont="1" applyFill="1" applyBorder="1"/>
    <xf numFmtId="0" fontId="4" fillId="0" borderId="0" xfId="0" applyFont="1" applyFill="1" applyBorder="1"/>
    <xf numFmtId="0" fontId="9" fillId="0" borderId="0" xfId="0" applyFont="1" applyFill="1" applyBorder="1"/>
    <xf numFmtId="0" fontId="0" fillId="0" borderId="0" xfId="0" applyFill="1" applyBorder="1" applyAlignment="1">
      <alignment vertical="center"/>
    </xf>
    <xf numFmtId="0" fontId="0" fillId="0" borderId="0" xfId="0" applyFill="1" applyBorder="1" applyAlignment="1"/>
    <xf numFmtId="0" fontId="36" fillId="0" borderId="0" xfId="0" applyFont="1" applyFill="1" applyBorder="1" applyAlignment="1">
      <alignment vertical="center"/>
    </xf>
    <xf numFmtId="0" fontId="11" fillId="0" borderId="0" xfId="0" applyFont="1" applyFill="1" applyBorder="1" applyAlignment="1" applyProtection="1">
      <alignment vertical="center"/>
      <protection locked="0"/>
    </xf>
    <xf numFmtId="0" fontId="22" fillId="0" borderId="0" xfId="0" applyFont="1" applyFill="1" applyBorder="1" applyAlignment="1" applyProtection="1">
      <alignment vertical="center"/>
      <protection locked="0"/>
    </xf>
    <xf numFmtId="169" fontId="22" fillId="0" borderId="0" xfId="0" applyNumberFormat="1" applyFont="1" applyFill="1" applyBorder="1"/>
    <xf numFmtId="0" fontId="0" fillId="4" borderId="27" xfId="0" applyFill="1" applyBorder="1" applyAlignment="1">
      <alignment vertical="center"/>
    </xf>
    <xf numFmtId="0" fontId="36" fillId="4" borderId="30" xfId="0" applyFont="1" applyFill="1" applyBorder="1" applyAlignment="1">
      <alignment vertical="center"/>
    </xf>
    <xf numFmtId="0" fontId="0" fillId="4" borderId="0" xfId="0" applyFill="1" applyBorder="1" applyAlignment="1">
      <alignment horizontal="center" vertical="top"/>
    </xf>
    <xf numFmtId="0" fontId="11" fillId="4" borderId="10" xfId="0" applyFont="1" applyFill="1" applyBorder="1" applyAlignment="1" applyProtection="1">
      <alignment vertical="center"/>
      <protection locked="0"/>
    </xf>
    <xf numFmtId="0" fontId="22" fillId="4" borderId="3" xfId="0" applyFont="1" applyFill="1" applyBorder="1" applyAlignment="1" applyProtection="1">
      <alignment vertical="center"/>
      <protection locked="0"/>
    </xf>
    <xf numFmtId="169" fontId="22" fillId="4" borderId="3" xfId="0" applyNumberFormat="1" applyFont="1" applyFill="1" applyBorder="1"/>
    <xf numFmtId="0" fontId="0" fillId="4" borderId="0" xfId="0" applyNumberFormat="1" applyFill="1" applyBorder="1"/>
    <xf numFmtId="0" fontId="30" fillId="4" borderId="0" xfId="0" applyFont="1" applyFill="1" applyBorder="1"/>
    <xf numFmtId="0" fontId="31" fillId="4" borderId="0" xfId="0" applyFont="1" applyFill="1" applyBorder="1"/>
    <xf numFmtId="0" fontId="21" fillId="4" borderId="0" xfId="0" applyFont="1" applyFill="1" applyBorder="1"/>
    <xf numFmtId="0" fontId="0" fillId="4" borderId="0" xfId="1" applyNumberFormat="1" applyFont="1" applyFill="1" applyBorder="1"/>
    <xf numFmtId="0" fontId="30" fillId="4" borderId="17" xfId="0" applyFont="1" applyFill="1" applyBorder="1"/>
    <xf numFmtId="0" fontId="4" fillId="4" borderId="0" xfId="0" applyFont="1" applyFill="1" applyBorder="1"/>
    <xf numFmtId="0" fontId="18" fillId="0" borderId="0" xfId="1" applyNumberFormat="1" applyFont="1" applyFill="1" applyBorder="1" applyAlignment="1" applyProtection="1">
      <alignment horizontal="center"/>
    </xf>
    <xf numFmtId="0" fontId="18" fillId="0" borderId="0" xfId="1" applyNumberFormat="1" applyFont="1" applyFill="1" applyBorder="1" applyAlignment="1" applyProtection="1">
      <alignment horizontal="center"/>
      <protection hidden="1"/>
    </xf>
    <xf numFmtId="0" fontId="39" fillId="0" borderId="0" xfId="0" applyNumberFormat="1" applyFont="1" applyFill="1" applyBorder="1" applyAlignment="1" applyProtection="1">
      <alignment horizontal="center" vertical="center"/>
      <protection locked="0"/>
    </xf>
    <xf numFmtId="0" fontId="0" fillId="0" borderId="0" xfId="0" applyFill="1" applyBorder="1" applyAlignment="1" applyProtection="1">
      <alignment horizontal="center" vertical="center"/>
      <protection locked="0"/>
    </xf>
    <xf numFmtId="10" fontId="0" fillId="0" borderId="0" xfId="0" applyNumberFormat="1" applyFill="1" applyBorder="1"/>
    <xf numFmtId="0" fontId="3" fillId="0" borderId="0" xfId="0" applyFont="1" applyFill="1" applyBorder="1" applyAlignment="1">
      <alignment horizontal="center" vertical="top"/>
    </xf>
    <xf numFmtId="0" fontId="0" fillId="0" borderId="0" xfId="0" applyFont="1" applyBorder="1"/>
    <xf numFmtId="164" fontId="18" fillId="0" borderId="0" xfId="1" applyNumberFormat="1" applyFont="1" applyFill="1" applyBorder="1" applyAlignment="1" applyProtection="1">
      <protection hidden="1"/>
    </xf>
    <xf numFmtId="164" fontId="18" fillId="6" borderId="4" xfId="1" applyNumberFormat="1" applyFont="1" applyFill="1" applyBorder="1" applyAlignment="1" applyProtection="1">
      <alignment horizontal="center"/>
      <protection locked="0"/>
    </xf>
    <xf numFmtId="0" fontId="22" fillId="0" borderId="0" xfId="0" applyFont="1" applyFill="1" applyBorder="1" applyAlignment="1" applyProtection="1">
      <alignment horizontal="right" vertical="center"/>
      <protection locked="0"/>
    </xf>
    <xf numFmtId="49" fontId="40" fillId="0" borderId="0" xfId="0" applyNumberFormat="1" applyFont="1" applyFill="1" applyBorder="1" applyAlignment="1" applyProtection="1">
      <alignment vertical="center"/>
      <protection locked="0"/>
    </xf>
    <xf numFmtId="49" fontId="22" fillId="0" borderId="0" xfId="0" applyNumberFormat="1" applyFont="1" applyFill="1" applyBorder="1" applyAlignment="1" applyProtection="1">
      <alignment vertical="center"/>
      <protection locked="0"/>
    </xf>
    <xf numFmtId="164" fontId="2" fillId="10" borderId="32" xfId="1" applyNumberFormat="1" applyFont="1" applyFill="1" applyBorder="1" applyProtection="1">
      <protection hidden="1"/>
    </xf>
    <xf numFmtId="164" fontId="2" fillId="10" borderId="33" xfId="0" applyNumberFormat="1" applyFont="1" applyFill="1" applyBorder="1"/>
    <xf numFmtId="164" fontId="2" fillId="10" borderId="33" xfId="1" applyNumberFormat="1" applyFont="1" applyFill="1" applyBorder="1" applyProtection="1">
      <protection hidden="1"/>
    </xf>
    <xf numFmtId="0" fontId="36" fillId="11" borderId="30" xfId="0" applyFont="1" applyFill="1" applyBorder="1" applyAlignment="1">
      <alignment horizontal="center" vertical="center"/>
    </xf>
    <xf numFmtId="164" fontId="0" fillId="4" borderId="33" xfId="0" applyNumberFormat="1" applyFill="1" applyBorder="1"/>
    <xf numFmtId="0" fontId="3" fillId="4" borderId="28" xfId="0" applyFont="1" applyFill="1" applyBorder="1" applyAlignment="1">
      <alignment horizontal="center"/>
    </xf>
    <xf numFmtId="164" fontId="18" fillId="10" borderId="1" xfId="1" applyNumberFormat="1" applyFont="1" applyFill="1" applyBorder="1" applyProtection="1">
      <protection hidden="1"/>
    </xf>
    <xf numFmtId="0" fontId="0" fillId="0" borderId="0" xfId="0" applyFill="1" applyBorder="1" applyAlignment="1" applyProtection="1">
      <alignment horizontal="center"/>
      <protection locked="0"/>
    </xf>
    <xf numFmtId="0" fontId="0" fillId="0" borderId="32" xfId="0" applyFill="1" applyBorder="1"/>
    <xf numFmtId="0" fontId="20" fillId="0" borderId="26" xfId="0" applyFont="1" applyBorder="1"/>
    <xf numFmtId="0" fontId="18" fillId="0" borderId="27" xfId="0" applyFont="1" applyBorder="1"/>
    <xf numFmtId="0" fontId="18" fillId="0" borderId="27" xfId="0" applyFont="1" applyBorder="1" applyAlignment="1">
      <alignment horizontal="center"/>
    </xf>
    <xf numFmtId="0" fontId="18" fillId="0" borderId="28" xfId="0" applyFont="1" applyBorder="1"/>
    <xf numFmtId="0" fontId="18" fillId="0" borderId="32" xfId="0" applyFont="1" applyBorder="1"/>
    <xf numFmtId="0" fontId="18" fillId="0" borderId="0" xfId="0" applyFont="1" applyBorder="1"/>
    <xf numFmtId="0" fontId="18" fillId="0" borderId="0" xfId="0" applyFont="1" applyBorder="1" applyAlignment="1">
      <alignment horizontal="center"/>
    </xf>
    <xf numFmtId="0" fontId="20" fillId="0" borderId="32" xfId="0" applyFont="1" applyBorder="1" applyAlignment="1">
      <alignment horizontal="center"/>
    </xf>
    <xf numFmtId="0" fontId="18" fillId="0" borderId="33" xfId="0" applyFont="1" applyBorder="1"/>
    <xf numFmtId="0" fontId="18" fillId="14" borderId="13" xfId="0" applyFont="1" applyFill="1" applyBorder="1" applyAlignment="1" applyProtection="1">
      <alignment horizontal="center"/>
      <protection locked="0"/>
    </xf>
    <xf numFmtId="0" fontId="18" fillId="14" borderId="9" xfId="0" applyFont="1" applyFill="1" applyBorder="1" applyAlignment="1" applyProtection="1">
      <alignment horizontal="center"/>
      <protection locked="0"/>
    </xf>
    <xf numFmtId="0" fontId="18" fillId="14" borderId="34" xfId="0" applyFont="1" applyFill="1" applyBorder="1" applyAlignment="1" applyProtection="1">
      <alignment horizontal="center"/>
      <protection locked="0"/>
    </xf>
    <xf numFmtId="164" fontId="18" fillId="14" borderId="13" xfId="1" applyNumberFormat="1" applyFont="1" applyFill="1" applyBorder="1" applyProtection="1">
      <protection locked="0"/>
    </xf>
    <xf numFmtId="0" fontId="18" fillId="14" borderId="13" xfId="0" applyFont="1" applyFill="1" applyBorder="1" applyProtection="1">
      <protection locked="0"/>
    </xf>
    <xf numFmtId="0" fontId="20" fillId="0" borderId="32" xfId="0" applyFont="1" applyBorder="1"/>
    <xf numFmtId="164" fontId="18" fillId="14" borderId="13" xfId="1" applyNumberFormat="1" applyFont="1" applyFill="1" applyBorder="1" applyAlignment="1" applyProtection="1">
      <alignment horizontal="center"/>
      <protection locked="0"/>
    </xf>
    <xf numFmtId="0" fontId="18" fillId="0" borderId="30" xfId="0" applyFont="1" applyBorder="1"/>
    <xf numFmtId="0" fontId="18" fillId="0" borderId="30" xfId="0" applyFont="1" applyBorder="1" applyAlignment="1">
      <alignment horizontal="center"/>
    </xf>
    <xf numFmtId="0" fontId="18" fillId="0" borderId="0" xfId="0" applyFont="1"/>
    <xf numFmtId="0" fontId="20" fillId="0" borderId="26" xfId="0" applyFont="1" applyBorder="1" applyAlignment="1">
      <alignment horizontal="left"/>
    </xf>
    <xf numFmtId="0" fontId="20" fillId="0" borderId="26" xfId="0" applyFont="1" applyFill="1" applyBorder="1"/>
    <xf numFmtId="0" fontId="18" fillId="0" borderId="0" xfId="0" applyFont="1" applyProtection="1">
      <protection hidden="1"/>
    </xf>
    <xf numFmtId="0" fontId="18" fillId="0" borderId="32" xfId="0" applyFont="1" applyFill="1" applyBorder="1"/>
    <xf numFmtId="0" fontId="20" fillId="0" borderId="0" xfId="0" applyFont="1" applyProtection="1">
      <protection hidden="1"/>
    </xf>
    <xf numFmtId="0" fontId="20" fillId="0" borderId="0" xfId="0" applyFont="1"/>
    <xf numFmtId="0" fontId="18" fillId="14" borderId="34" xfId="0" applyFont="1" applyFill="1" applyBorder="1" applyProtection="1">
      <protection locked="0"/>
    </xf>
    <xf numFmtId="0" fontId="18" fillId="0" borderId="0" xfId="0" applyFont="1" applyBorder="1" applyProtection="1"/>
    <xf numFmtId="164" fontId="18" fillId="14" borderId="9" xfId="1" applyNumberFormat="1" applyFont="1" applyFill="1" applyBorder="1" applyAlignment="1" applyProtection="1">
      <alignment horizontal="center"/>
      <protection locked="0"/>
    </xf>
    <xf numFmtId="0" fontId="18" fillId="0" borderId="0" xfId="0" applyFont="1" applyAlignment="1">
      <alignment horizontal="center"/>
    </xf>
    <xf numFmtId="0" fontId="18" fillId="0" borderId="27" xfId="0" applyFont="1" applyBorder="1" applyAlignment="1">
      <alignment horizontal="center"/>
    </xf>
    <xf numFmtId="0" fontId="18" fillId="0" borderId="32" xfId="0" applyFont="1" applyBorder="1" applyAlignment="1">
      <alignment horizontal="center"/>
    </xf>
    <xf numFmtId="0" fontId="18" fillId="0" borderId="29" xfId="0" applyFont="1" applyBorder="1"/>
    <xf numFmtId="0" fontId="18" fillId="0" borderId="27" xfId="0" applyFont="1" applyFill="1" applyBorder="1" applyAlignment="1">
      <alignment horizontal="center"/>
    </xf>
    <xf numFmtId="0" fontId="18" fillId="0" borderId="0" xfId="0" applyFont="1" applyBorder="1" applyAlignment="1">
      <alignment horizontal="center"/>
    </xf>
    <xf numFmtId="0" fontId="0" fillId="4" borderId="0" xfId="0" applyNumberFormat="1" applyFill="1" applyAlignment="1">
      <alignment horizontal="center"/>
    </xf>
    <xf numFmtId="0" fontId="0" fillId="0" borderId="0" xfId="0" applyNumberFormat="1" applyFill="1" applyAlignment="1">
      <alignment horizontal="center"/>
    </xf>
    <xf numFmtId="0" fontId="0" fillId="0" borderId="0" xfId="0" applyNumberFormat="1" applyFill="1" applyBorder="1" applyAlignment="1">
      <alignment horizontal="center"/>
    </xf>
    <xf numFmtId="9" fontId="0" fillId="0" borderId="0" xfId="2" applyFont="1" applyFill="1"/>
    <xf numFmtId="0" fontId="35" fillId="0" borderId="0" xfId="0" applyFont="1" applyAlignment="1">
      <alignment horizontal="center"/>
    </xf>
    <xf numFmtId="0" fontId="20" fillId="4" borderId="3" xfId="0" applyNumberFormat="1" applyFont="1" applyFill="1" applyBorder="1" applyAlignment="1">
      <alignment horizontal="center"/>
    </xf>
    <xf numFmtId="164" fontId="18" fillId="4" borderId="4" xfId="1" applyNumberFormat="1" applyFont="1" applyFill="1" applyBorder="1" applyAlignment="1">
      <alignment horizontal="center"/>
    </xf>
    <xf numFmtId="0" fontId="18" fillId="14" borderId="13" xfId="0" applyNumberFormat="1" applyFont="1" applyFill="1" applyBorder="1" applyAlignment="1" applyProtection="1">
      <alignment horizontal="center"/>
      <protection locked="0"/>
    </xf>
    <xf numFmtId="0" fontId="18" fillId="4" borderId="38" xfId="0" applyFont="1" applyFill="1" applyBorder="1"/>
    <xf numFmtId="0" fontId="18" fillId="4" borderId="6" xfId="0" applyNumberFormat="1" applyFont="1" applyFill="1" applyBorder="1" applyAlignment="1">
      <alignment horizontal="center"/>
    </xf>
    <xf numFmtId="0" fontId="18" fillId="4" borderId="7" xfId="0" applyNumberFormat="1" applyFont="1" applyFill="1" applyBorder="1" applyAlignment="1">
      <alignment horizontal="center"/>
    </xf>
    <xf numFmtId="164" fontId="18" fillId="4" borderId="15" xfId="1" applyNumberFormat="1" applyFont="1" applyFill="1" applyBorder="1"/>
    <xf numFmtId="164" fontId="18" fillId="4" borderId="6" xfId="1" applyNumberFormat="1" applyFont="1" applyFill="1" applyBorder="1"/>
    <xf numFmtId="164" fontId="18" fillId="4" borderId="7" xfId="1" applyNumberFormat="1" applyFont="1" applyFill="1" applyBorder="1" applyProtection="1">
      <protection hidden="1"/>
    </xf>
    <xf numFmtId="0" fontId="20" fillId="4" borderId="1" xfId="0" applyNumberFormat="1" applyFont="1" applyFill="1" applyBorder="1" applyAlignment="1" applyProtection="1">
      <alignment horizontal="center"/>
      <protection hidden="1"/>
    </xf>
    <xf numFmtId="10" fontId="19" fillId="4" borderId="1" xfId="2" applyNumberFormat="1" applyFont="1" applyFill="1" applyBorder="1" applyAlignment="1" applyProtection="1">
      <alignment horizontal="center"/>
      <protection hidden="1"/>
    </xf>
    <xf numFmtId="0" fontId="18" fillId="4" borderId="37" xfId="0" applyFont="1" applyFill="1" applyBorder="1"/>
    <xf numFmtId="164" fontId="18" fillId="4" borderId="10" xfId="1" applyNumberFormat="1" applyFont="1" applyFill="1" applyBorder="1" applyProtection="1">
      <protection hidden="1"/>
    </xf>
    <xf numFmtId="164" fontId="18" fillId="10" borderId="0" xfId="1" applyNumberFormat="1" applyFont="1" applyFill="1" applyBorder="1"/>
    <xf numFmtId="0" fontId="18" fillId="14" borderId="13" xfId="1" applyNumberFormat="1" applyFont="1" applyFill="1" applyBorder="1" applyAlignment="1" applyProtection="1">
      <alignment horizontal="center"/>
      <protection locked="0"/>
    </xf>
    <xf numFmtId="164" fontId="18" fillId="14" borderId="12" xfId="1" applyNumberFormat="1" applyFont="1" applyFill="1" applyBorder="1" applyProtection="1">
      <protection locked="0"/>
    </xf>
    <xf numFmtId="164" fontId="18" fillId="4" borderId="12" xfId="1" applyNumberFormat="1" applyFont="1" applyFill="1" applyBorder="1"/>
    <xf numFmtId="164" fontId="18" fillId="4" borderId="0" xfId="1" applyNumberFormat="1" applyFont="1" applyFill="1" applyBorder="1"/>
    <xf numFmtId="0" fontId="43" fillId="4" borderId="1" xfId="0" applyNumberFormat="1" applyFont="1" applyFill="1" applyBorder="1" applyAlignment="1">
      <alignment horizontal="center"/>
    </xf>
    <xf numFmtId="0" fontId="43" fillId="4" borderId="1" xfId="0" applyNumberFormat="1" applyFont="1" applyFill="1" applyBorder="1" applyAlignment="1" applyProtection="1">
      <alignment horizontal="center"/>
      <protection hidden="1"/>
    </xf>
    <xf numFmtId="0" fontId="43" fillId="4" borderId="7" xfId="0" applyNumberFormat="1" applyFont="1" applyFill="1" applyBorder="1" applyAlignment="1">
      <alignment horizontal="center"/>
    </xf>
    <xf numFmtId="0" fontId="43" fillId="4" borderId="4" xfId="0" applyNumberFormat="1" applyFont="1" applyFill="1" applyBorder="1" applyAlignment="1">
      <alignment horizontal="center"/>
    </xf>
    <xf numFmtId="0" fontId="44" fillId="10" borderId="0" xfId="0" applyNumberFormat="1" applyFont="1" applyFill="1" applyBorder="1" applyAlignment="1" applyProtection="1">
      <alignment horizontal="center"/>
    </xf>
    <xf numFmtId="0" fontId="44" fillId="4" borderId="1" xfId="0" applyNumberFormat="1" applyFont="1" applyFill="1" applyBorder="1" applyAlignment="1" applyProtection="1">
      <alignment horizontal="center"/>
    </xf>
    <xf numFmtId="164" fontId="44" fillId="10" borderId="0" xfId="1" applyNumberFormat="1" applyFont="1" applyFill="1" applyBorder="1" applyProtection="1"/>
    <xf numFmtId="164" fontId="18" fillId="14" borderId="16" xfId="1" applyNumberFormat="1" applyFont="1" applyFill="1" applyBorder="1" applyProtection="1">
      <protection locked="0"/>
    </xf>
    <xf numFmtId="0" fontId="43" fillId="4" borderId="1" xfId="0" applyNumberFormat="1" applyFont="1" applyFill="1" applyBorder="1" applyAlignment="1" applyProtection="1">
      <alignment horizontal="center"/>
    </xf>
    <xf numFmtId="164" fontId="44" fillId="10" borderId="0" xfId="1" applyNumberFormat="1" applyFont="1" applyFill="1" applyBorder="1" applyProtection="1">
      <protection hidden="1"/>
    </xf>
    <xf numFmtId="170" fontId="20" fillId="4" borderId="0" xfId="0" applyNumberFormat="1" applyFont="1" applyFill="1" applyBorder="1" applyAlignment="1">
      <alignment horizontal="center"/>
    </xf>
    <xf numFmtId="170" fontId="18" fillId="10" borderId="0" xfId="0" applyNumberFormat="1" applyFont="1" applyFill="1" applyBorder="1" applyAlignment="1">
      <alignment horizontal="center"/>
    </xf>
    <xf numFmtId="164" fontId="18" fillId="4" borderId="8" xfId="1" applyNumberFormat="1" applyFont="1" applyFill="1" applyBorder="1"/>
    <xf numFmtId="0" fontId="43" fillId="4" borderId="7" xfId="0" applyNumberFormat="1" applyFont="1" applyFill="1" applyBorder="1" applyAlignment="1" applyProtection="1">
      <alignment horizontal="center"/>
      <protection hidden="1"/>
    </xf>
    <xf numFmtId="164" fontId="18" fillId="4" borderId="0" xfId="1" applyNumberFormat="1" applyFont="1" applyFill="1" applyBorder="1" applyProtection="1">
      <protection hidden="1"/>
    </xf>
    <xf numFmtId="164" fontId="45" fillId="10" borderId="0" xfId="1" applyNumberFormat="1" applyFont="1" applyFill="1" applyBorder="1" applyProtection="1">
      <protection hidden="1"/>
    </xf>
    <xf numFmtId="164" fontId="45" fillId="10" borderId="0" xfId="1" applyNumberFormat="1" applyFont="1" applyFill="1" applyBorder="1"/>
    <xf numFmtId="164" fontId="18" fillId="10" borderId="0" xfId="1" applyNumberFormat="1" applyFont="1" applyFill="1" applyBorder="1" applyAlignment="1" applyProtection="1">
      <alignment horizontal="center"/>
      <protection hidden="1"/>
    </xf>
    <xf numFmtId="164" fontId="18" fillId="10" borderId="0" xfId="1" applyNumberFormat="1" applyFont="1" applyFill="1" applyBorder="1" applyAlignment="1">
      <alignment horizontal="center"/>
    </xf>
    <xf numFmtId="0" fontId="20" fillId="4" borderId="1" xfId="2" applyNumberFormat="1" applyFont="1" applyFill="1" applyBorder="1" applyAlignment="1" applyProtection="1">
      <alignment horizontal="center"/>
      <protection hidden="1"/>
    </xf>
    <xf numFmtId="0" fontId="20" fillId="4" borderId="1" xfId="2" applyNumberFormat="1" applyFont="1" applyFill="1" applyBorder="1" applyAlignment="1">
      <alignment horizontal="center"/>
    </xf>
    <xf numFmtId="164" fontId="18" fillId="4" borderId="5" xfId="1" applyNumberFormat="1" applyFont="1" applyFill="1" applyBorder="1"/>
    <xf numFmtId="164" fontId="18" fillId="4" borderId="3" xfId="1" applyNumberFormat="1" applyFont="1" applyFill="1" applyBorder="1"/>
    <xf numFmtId="164" fontId="18" fillId="4" borderId="4" xfId="1" applyNumberFormat="1" applyFont="1" applyFill="1" applyBorder="1" applyProtection="1">
      <protection hidden="1"/>
    </xf>
    <xf numFmtId="0" fontId="18" fillId="4" borderId="30" xfId="0" applyNumberFormat="1" applyFont="1" applyFill="1" applyBorder="1" applyAlignment="1" applyProtection="1">
      <alignment horizontal="center"/>
      <protection hidden="1"/>
    </xf>
    <xf numFmtId="0" fontId="20" fillId="0" borderId="32" xfId="0" applyFont="1" applyFill="1" applyBorder="1"/>
    <xf numFmtId="0" fontId="18" fillId="3" borderId="32" xfId="0" applyFont="1" applyFill="1" applyBorder="1"/>
    <xf numFmtId="0" fontId="18" fillId="3" borderId="0" xfId="0" applyFont="1" applyFill="1" applyBorder="1"/>
    <xf numFmtId="0" fontId="18" fillId="3" borderId="33" xfId="0" applyFont="1" applyFill="1" applyBorder="1"/>
    <xf numFmtId="164" fontId="18" fillId="3" borderId="0" xfId="1" applyNumberFormat="1" applyFont="1" applyFill="1" applyBorder="1"/>
    <xf numFmtId="164" fontId="18" fillId="3" borderId="30" xfId="1" applyNumberFormat="1" applyFont="1" applyFill="1" applyBorder="1"/>
    <xf numFmtId="0" fontId="18" fillId="4" borderId="49" xfId="0" applyNumberFormat="1" applyFont="1" applyFill="1" applyBorder="1" applyAlignment="1">
      <alignment horizontal="center"/>
    </xf>
    <xf numFmtId="0" fontId="44" fillId="4" borderId="37" xfId="0" applyFont="1" applyFill="1" applyBorder="1"/>
    <xf numFmtId="0" fontId="44" fillId="4" borderId="38" xfId="0" applyFont="1" applyFill="1" applyBorder="1"/>
    <xf numFmtId="164" fontId="18" fillId="5" borderId="3" xfId="1" applyNumberFormat="1" applyFont="1" applyFill="1" applyBorder="1" applyAlignment="1">
      <alignment horizontal="center"/>
    </xf>
    <xf numFmtId="10" fontId="41" fillId="10" borderId="0" xfId="2" applyNumberFormat="1" applyFont="1" applyFill="1" applyBorder="1" applyAlignment="1" applyProtection="1">
      <alignment horizontal="center"/>
      <protection hidden="1"/>
    </xf>
    <xf numFmtId="0" fontId="44" fillId="4" borderId="0" xfId="0" applyNumberFormat="1" applyFont="1" applyFill="1" applyBorder="1" applyAlignment="1">
      <alignment horizontal="center"/>
    </xf>
    <xf numFmtId="0" fontId="44" fillId="10" borderId="0" xfId="0" applyNumberFormat="1" applyFont="1" applyFill="1" applyBorder="1" applyAlignment="1" applyProtection="1">
      <alignment horizontal="center"/>
      <protection hidden="1"/>
    </xf>
    <xf numFmtId="0" fontId="44" fillId="4" borderId="6" xfId="0" applyNumberFormat="1" applyFont="1" applyFill="1" applyBorder="1" applyAlignment="1">
      <alignment horizontal="center"/>
    </xf>
    <xf numFmtId="0" fontId="44" fillId="10" borderId="0" xfId="0" applyNumberFormat="1" applyFont="1" applyFill="1" applyBorder="1" applyAlignment="1">
      <alignment horizontal="center"/>
    </xf>
    <xf numFmtId="164" fontId="44" fillId="10" borderId="0" xfId="1" applyNumberFormat="1" applyFont="1" applyFill="1" applyBorder="1"/>
    <xf numFmtId="0" fontId="44" fillId="10" borderId="6" xfId="0" applyNumberFormat="1" applyFont="1" applyFill="1" applyBorder="1" applyAlignment="1" applyProtection="1">
      <alignment horizontal="center"/>
      <protection hidden="1"/>
    </xf>
    <xf numFmtId="164" fontId="44" fillId="10" borderId="6" xfId="1" applyNumberFormat="1" applyFont="1" applyFill="1" applyBorder="1" applyProtection="1">
      <protection hidden="1"/>
    </xf>
    <xf numFmtId="0" fontId="18" fillId="10" borderId="0" xfId="2" applyNumberFormat="1" applyFont="1" applyFill="1" applyBorder="1" applyAlignment="1" applyProtection="1">
      <alignment horizontal="center"/>
      <protection hidden="1"/>
    </xf>
    <xf numFmtId="164" fontId="18" fillId="5" borderId="0" xfId="1" applyNumberFormat="1" applyFont="1" applyFill="1" applyBorder="1" applyAlignment="1">
      <alignment horizontal="center"/>
    </xf>
    <xf numFmtId="164" fontId="18" fillId="5" borderId="1" xfId="1" applyNumberFormat="1" applyFont="1" applyFill="1" applyBorder="1" applyAlignment="1">
      <alignment horizontal="center"/>
    </xf>
    <xf numFmtId="0" fontId="18" fillId="3" borderId="29" xfId="0" applyFont="1" applyFill="1" applyBorder="1"/>
    <xf numFmtId="0" fontId="18" fillId="3" borderId="30" xfId="0" applyFont="1" applyFill="1" applyBorder="1"/>
    <xf numFmtId="0" fontId="18" fillId="10" borderId="0" xfId="0" applyNumberFormat="1" applyFont="1" applyFill="1" applyBorder="1" applyAlignment="1">
      <alignment horizontal="center"/>
    </xf>
    <xf numFmtId="0" fontId="18" fillId="0" borderId="71" xfId="0" applyFont="1" applyBorder="1"/>
    <xf numFmtId="0" fontId="18" fillId="0" borderId="6" xfId="0" applyFont="1" applyBorder="1"/>
    <xf numFmtId="0" fontId="18" fillId="0" borderId="6" xfId="0" applyFont="1" applyBorder="1" applyAlignment="1">
      <alignment horizontal="center"/>
    </xf>
    <xf numFmtId="0" fontId="0" fillId="0" borderId="32" xfId="0" applyBorder="1" applyProtection="1">
      <protection hidden="1"/>
    </xf>
    <xf numFmtId="0" fontId="18" fillId="0" borderId="38" xfId="0" applyFont="1" applyBorder="1"/>
    <xf numFmtId="0" fontId="0" fillId="0" borderId="32" xfId="0" applyBorder="1" applyProtection="1"/>
    <xf numFmtId="0" fontId="0" fillId="0" borderId="72" xfId="0" applyBorder="1" applyProtection="1"/>
    <xf numFmtId="0" fontId="0" fillId="0" borderId="71" xfId="0" applyBorder="1" applyProtection="1">
      <protection hidden="1"/>
    </xf>
    <xf numFmtId="0" fontId="0" fillId="0" borderId="38" xfId="0" applyBorder="1"/>
    <xf numFmtId="0" fontId="18" fillId="0" borderId="38" xfId="0" applyFont="1" applyFill="1" applyBorder="1"/>
    <xf numFmtId="0" fontId="20" fillId="0" borderId="26" xfId="0" applyFont="1" applyFill="1" applyBorder="1" applyAlignment="1">
      <alignment horizontal="left"/>
    </xf>
    <xf numFmtId="0" fontId="18" fillId="20" borderId="0" xfId="1" applyNumberFormat="1" applyFont="1" applyFill="1" applyBorder="1" applyProtection="1">
      <protection hidden="1"/>
    </xf>
    <xf numFmtId="164" fontId="18" fillId="4" borderId="6" xfId="1" applyNumberFormat="1" applyFont="1" applyFill="1" applyBorder="1" applyProtection="1"/>
    <xf numFmtId="164" fontId="18" fillId="4" borderId="6" xfId="1" applyNumberFormat="1" applyFont="1" applyFill="1" applyBorder="1" applyProtection="1">
      <protection hidden="1"/>
    </xf>
    <xf numFmtId="164" fontId="18" fillId="4" borderId="8" xfId="1" applyNumberFormat="1" applyFont="1" applyFill="1" applyBorder="1" applyProtection="1"/>
    <xf numFmtId="164" fontId="18" fillId="4" borderId="9" xfId="1" applyNumberFormat="1" applyFont="1" applyFill="1" applyBorder="1" applyProtection="1">
      <protection hidden="1"/>
    </xf>
    <xf numFmtId="164" fontId="44" fillId="10" borderId="0" xfId="1" applyNumberFormat="1" applyFont="1" applyFill="1" applyBorder="1" applyAlignment="1" applyProtection="1">
      <protection locked="0"/>
    </xf>
    <xf numFmtId="164" fontId="44" fillId="10" borderId="0" xfId="1" applyNumberFormat="1" applyFont="1" applyFill="1" applyBorder="1" applyProtection="1">
      <protection locked="0"/>
    </xf>
    <xf numFmtId="164" fontId="18" fillId="10" borderId="0" xfId="1" applyNumberFormat="1" applyFont="1" applyFill="1" applyBorder="1" applyProtection="1">
      <protection locked="0"/>
    </xf>
    <xf numFmtId="164" fontId="18" fillId="4" borderId="1" xfId="1" applyNumberFormat="1" applyFont="1" applyFill="1" applyBorder="1" applyProtection="1">
      <protection hidden="1"/>
    </xf>
    <xf numFmtId="164" fontId="18" fillId="4" borderId="1" xfId="1" applyNumberFormat="1" applyFont="1" applyFill="1" applyBorder="1"/>
    <xf numFmtId="0" fontId="19" fillId="3" borderId="26" xfId="0" applyFont="1" applyFill="1" applyBorder="1"/>
    <xf numFmtId="0" fontId="18" fillId="0" borderId="32" xfId="0" applyFont="1" applyFill="1" applyBorder="1" applyAlignment="1" applyProtection="1">
      <alignment vertical="top"/>
      <protection locked="0"/>
    </xf>
    <xf numFmtId="0" fontId="18" fillId="0" borderId="1" xfId="0" applyFont="1" applyFill="1" applyBorder="1" applyAlignment="1" applyProtection="1">
      <alignment vertical="top"/>
      <protection locked="0"/>
    </xf>
    <xf numFmtId="0" fontId="13" fillId="4" borderId="32" xfId="0" applyFont="1" applyFill="1" applyBorder="1" applyAlignment="1"/>
    <xf numFmtId="0" fontId="13" fillId="4" borderId="0" xfId="0" applyNumberFormat="1" applyFont="1" applyFill="1" applyBorder="1" applyAlignment="1"/>
    <xf numFmtId="0" fontId="13" fillId="4" borderId="0" xfId="0" applyFont="1" applyFill="1" applyBorder="1" applyAlignment="1"/>
    <xf numFmtId="0" fontId="13" fillId="4" borderId="0" xfId="0" applyFont="1" applyFill="1" applyBorder="1"/>
    <xf numFmtId="0" fontId="13" fillId="4" borderId="1" xfId="0" applyFont="1" applyFill="1" applyBorder="1"/>
    <xf numFmtId="0" fontId="18" fillId="4" borderId="1" xfId="0" applyNumberFormat="1" applyFont="1" applyFill="1" applyBorder="1" applyAlignment="1" applyProtection="1">
      <alignment horizontal="center"/>
      <protection hidden="1"/>
    </xf>
    <xf numFmtId="0" fontId="18" fillId="4" borderId="1" xfId="0" applyNumberFormat="1" applyFont="1" applyFill="1" applyBorder="1" applyAlignment="1" applyProtection="1">
      <alignment horizontal="center"/>
      <protection locked="0"/>
    </xf>
    <xf numFmtId="0" fontId="18" fillId="4" borderId="1" xfId="1" applyNumberFormat="1" applyFont="1" applyFill="1" applyBorder="1" applyAlignment="1" applyProtection="1">
      <alignment horizontal="center"/>
      <protection locked="0"/>
    </xf>
    <xf numFmtId="0" fontId="44" fillId="4" borderId="1" xfId="0" applyNumberFormat="1" applyFont="1" applyFill="1" applyBorder="1" applyAlignment="1">
      <alignment horizontal="center"/>
    </xf>
    <xf numFmtId="0" fontId="44" fillId="4" borderId="1" xfId="0" applyNumberFormat="1" applyFont="1" applyFill="1" applyBorder="1" applyAlignment="1" applyProtection="1">
      <alignment horizontal="center"/>
      <protection hidden="1"/>
    </xf>
    <xf numFmtId="0" fontId="44" fillId="4" borderId="7" xfId="0" applyNumberFormat="1" applyFont="1" applyFill="1" applyBorder="1" applyAlignment="1">
      <alignment horizontal="center"/>
    </xf>
    <xf numFmtId="164" fontId="18" fillId="4" borderId="15" xfId="1" applyNumberFormat="1" applyFont="1" applyFill="1" applyBorder="1" applyProtection="1">
      <protection hidden="1"/>
    </xf>
    <xf numFmtId="0" fontId="44" fillId="4" borderId="4" xfId="0" applyNumberFormat="1" applyFont="1" applyFill="1" applyBorder="1" applyAlignment="1">
      <alignment horizontal="center"/>
    </xf>
    <xf numFmtId="0" fontId="44" fillId="4" borderId="7" xfId="0" applyNumberFormat="1" applyFont="1" applyFill="1" applyBorder="1" applyAlignment="1" applyProtection="1">
      <alignment horizontal="center"/>
      <protection hidden="1"/>
    </xf>
    <xf numFmtId="0" fontId="18" fillId="0" borderId="0" xfId="0" applyFont="1" applyBorder="1" applyProtection="1">
      <protection hidden="1"/>
    </xf>
    <xf numFmtId="0" fontId="18" fillId="4" borderId="1" xfId="2" applyNumberFormat="1" applyFont="1" applyFill="1" applyBorder="1" applyAlignment="1" applyProtection="1">
      <alignment horizontal="center"/>
      <protection hidden="1"/>
    </xf>
    <xf numFmtId="0" fontId="18" fillId="4" borderId="1" xfId="2" applyNumberFormat="1" applyFont="1" applyFill="1" applyBorder="1" applyAlignment="1">
      <alignment horizontal="center"/>
    </xf>
    <xf numFmtId="0" fontId="18" fillId="3" borderId="26" xfId="0" applyFont="1" applyFill="1" applyBorder="1" applyAlignment="1">
      <alignment horizontal="center"/>
    </xf>
    <xf numFmtId="0" fontId="18" fillId="3" borderId="27" xfId="0" applyFont="1" applyFill="1" applyBorder="1" applyAlignment="1">
      <alignment horizontal="center"/>
    </xf>
    <xf numFmtId="0" fontId="18" fillId="3" borderId="28" xfId="0" applyFont="1" applyFill="1" applyBorder="1" applyAlignment="1">
      <alignment horizontal="center"/>
    </xf>
    <xf numFmtId="0" fontId="18" fillId="0" borderId="0" xfId="0" applyFont="1" applyFill="1"/>
    <xf numFmtId="0" fontId="18" fillId="0" borderId="0" xfId="0" applyFont="1" applyFill="1" applyBorder="1" applyProtection="1">
      <protection hidden="1"/>
    </xf>
    <xf numFmtId="0" fontId="18" fillId="4" borderId="0" xfId="0" applyFont="1" applyFill="1" applyBorder="1"/>
    <xf numFmtId="0" fontId="18" fillId="10" borderId="0" xfId="0" applyNumberFormat="1" applyFont="1" applyFill="1" applyBorder="1"/>
    <xf numFmtId="0" fontId="19" fillId="10" borderId="0" xfId="0" applyFont="1" applyFill="1" applyBorder="1"/>
    <xf numFmtId="0" fontId="18" fillId="10" borderId="0" xfId="1" applyNumberFormat="1" applyFont="1" applyFill="1" applyBorder="1"/>
    <xf numFmtId="164" fontId="18" fillId="4" borderId="10" xfId="1" applyNumberFormat="1" applyFont="1" applyFill="1" applyBorder="1" applyProtection="1"/>
    <xf numFmtId="164" fontId="18" fillId="4" borderId="10" xfId="1" applyNumberFormat="1" applyFont="1" applyFill="1" applyBorder="1"/>
    <xf numFmtId="164" fontId="18" fillId="4" borderId="3" xfId="1" applyNumberFormat="1" applyFont="1" applyFill="1" applyBorder="1" applyProtection="1">
      <protection hidden="1"/>
    </xf>
    <xf numFmtId="0" fontId="45" fillId="10" borderId="0" xfId="0" applyFont="1" applyFill="1" applyBorder="1"/>
    <xf numFmtId="0" fontId="19" fillId="3" borderId="17" xfId="0" applyFont="1" applyFill="1" applyBorder="1"/>
    <xf numFmtId="164" fontId="18" fillId="4" borderId="12" xfId="1" applyNumberFormat="1" applyFont="1" applyFill="1" applyBorder="1" applyProtection="1">
      <protection hidden="1"/>
    </xf>
    <xf numFmtId="164" fontId="18" fillId="10" borderId="4" xfId="0" applyNumberFormat="1" applyFont="1" applyFill="1" applyBorder="1" applyProtection="1">
      <protection hidden="1"/>
    </xf>
    <xf numFmtId="167" fontId="18" fillId="10" borderId="0" xfId="0" applyNumberFormat="1" applyFont="1" applyFill="1" applyBorder="1" applyAlignment="1">
      <alignment horizontal="left"/>
    </xf>
    <xf numFmtId="49" fontId="51" fillId="6" borderId="10" xfId="0" applyNumberFormat="1" applyFont="1" applyFill="1" applyBorder="1" applyAlignment="1" applyProtection="1">
      <alignment horizontal="left" vertical="center"/>
      <protection locked="0"/>
    </xf>
    <xf numFmtId="49" fontId="48" fillId="6" borderId="3" xfId="0" applyNumberFormat="1" applyFont="1" applyFill="1" applyBorder="1" applyAlignment="1" applyProtection="1">
      <alignment vertical="center"/>
      <protection locked="0"/>
    </xf>
    <xf numFmtId="169" fontId="48" fillId="4" borderId="0" xfId="0" applyNumberFormat="1" applyFont="1" applyFill="1" applyBorder="1"/>
    <xf numFmtId="0" fontId="50" fillId="10" borderId="0" xfId="0" applyFont="1" applyFill="1" applyBorder="1"/>
    <xf numFmtId="0" fontId="18" fillId="4" borderId="32" xfId="0" applyFont="1" applyFill="1" applyBorder="1" applyAlignment="1"/>
    <xf numFmtId="0" fontId="18" fillId="4" borderId="0" xfId="0" applyNumberFormat="1" applyFont="1" applyFill="1" applyBorder="1" applyAlignment="1"/>
    <xf numFmtId="0" fontId="18" fillId="4" borderId="0" xfId="0" applyFont="1" applyFill="1" applyBorder="1" applyAlignment="1"/>
    <xf numFmtId="0" fontId="18" fillId="4" borderId="1" xfId="0" applyFont="1" applyFill="1" applyBorder="1"/>
    <xf numFmtId="0" fontId="18" fillId="4" borderId="4" xfId="0" applyNumberFormat="1" applyFont="1" applyFill="1" applyBorder="1" applyAlignment="1">
      <alignment horizontal="center"/>
    </xf>
    <xf numFmtId="0" fontId="18" fillId="4" borderId="1" xfId="0" applyNumberFormat="1" applyFont="1" applyFill="1" applyBorder="1" applyAlignment="1" applyProtection="1">
      <alignment horizontal="center"/>
    </xf>
    <xf numFmtId="0" fontId="18" fillId="4" borderId="7" xfId="0" applyNumberFormat="1" applyFont="1" applyFill="1" applyBorder="1" applyAlignment="1" applyProtection="1">
      <alignment horizontal="center"/>
      <protection hidden="1"/>
    </xf>
    <xf numFmtId="164" fontId="18" fillId="10" borderId="6" xfId="1" applyNumberFormat="1" applyFont="1" applyFill="1" applyBorder="1" applyProtection="1">
      <protection hidden="1"/>
    </xf>
    <xf numFmtId="164" fontId="18" fillId="4" borderId="71" xfId="1" applyNumberFormat="1" applyFont="1" applyFill="1" applyBorder="1"/>
    <xf numFmtId="164" fontId="18" fillId="10" borderId="32" xfId="1" applyNumberFormat="1" applyFont="1" applyFill="1" applyBorder="1" applyProtection="1">
      <protection hidden="1"/>
    </xf>
    <xf numFmtId="164" fontId="18" fillId="4" borderId="35" xfId="1" applyNumberFormat="1" applyFont="1" applyFill="1" applyBorder="1"/>
    <xf numFmtId="164" fontId="19" fillId="4" borderId="10" xfId="1" applyNumberFormat="1" applyFont="1" applyFill="1" applyBorder="1"/>
    <xf numFmtId="164" fontId="18" fillId="4" borderId="37" xfId="1" applyNumberFormat="1" applyFont="1" applyFill="1" applyBorder="1"/>
    <xf numFmtId="164" fontId="18" fillId="4" borderId="32" xfId="1" applyNumberFormat="1" applyFont="1" applyFill="1" applyBorder="1"/>
    <xf numFmtId="164" fontId="18" fillId="10" borderId="32" xfId="1" applyNumberFormat="1" applyFont="1" applyFill="1" applyBorder="1"/>
    <xf numFmtId="164" fontId="18" fillId="10" borderId="32" xfId="1" applyNumberFormat="1" applyFont="1" applyFill="1" applyBorder="1" applyProtection="1">
      <protection locked="0"/>
    </xf>
    <xf numFmtId="164" fontId="18" fillId="10" borderId="32" xfId="1" applyNumberFormat="1" applyFont="1" applyFill="1" applyBorder="1" applyProtection="1"/>
    <xf numFmtId="164" fontId="18" fillId="10" borderId="71" xfId="1" applyNumberFormat="1" applyFont="1" applyFill="1" applyBorder="1" applyProtection="1">
      <protection hidden="1"/>
    </xf>
    <xf numFmtId="164" fontId="18" fillId="4" borderId="7" xfId="1" applyNumberFormat="1" applyFont="1" applyFill="1" applyBorder="1" applyProtection="1"/>
    <xf numFmtId="0" fontId="18" fillId="4" borderId="30" xfId="0" applyFont="1" applyFill="1" applyBorder="1"/>
    <xf numFmtId="0" fontId="18" fillId="4" borderId="31" xfId="0" applyFont="1" applyFill="1" applyBorder="1"/>
    <xf numFmtId="0" fontId="18" fillId="0" borderId="0" xfId="0" applyNumberFormat="1" applyFont="1" applyAlignment="1">
      <alignment horizontal="center"/>
    </xf>
    <xf numFmtId="9" fontId="18" fillId="0" borderId="0" xfId="2" applyFont="1"/>
    <xf numFmtId="0" fontId="18" fillId="22" borderId="32" xfId="0" applyFont="1" applyFill="1" applyBorder="1" applyAlignment="1" applyProtection="1">
      <alignment horizontal="center" vertical="top"/>
      <protection locked="0"/>
    </xf>
    <xf numFmtId="0" fontId="18" fillId="22" borderId="1" xfId="0" applyFont="1" applyFill="1" applyBorder="1" applyAlignment="1" applyProtection="1">
      <alignment horizontal="center" vertical="top"/>
      <protection locked="0"/>
    </xf>
    <xf numFmtId="0" fontId="18" fillId="4" borderId="32" xfId="0" applyFont="1" applyFill="1" applyBorder="1" applyAlignment="1">
      <alignment vertical="top"/>
    </xf>
    <xf numFmtId="0" fontId="18" fillId="4" borderId="1" xfId="0" applyFont="1" applyFill="1" applyBorder="1" applyAlignment="1">
      <alignment vertical="top"/>
    </xf>
    <xf numFmtId="0" fontId="18" fillId="0" borderId="0" xfId="0" applyFont="1" applyFill="1" applyBorder="1" applyProtection="1">
      <protection locked="0"/>
    </xf>
    <xf numFmtId="0" fontId="18" fillId="0" borderId="0" xfId="0" applyNumberFormat="1" applyFont="1" applyFill="1" applyBorder="1" applyAlignment="1">
      <alignment horizontal="center"/>
    </xf>
    <xf numFmtId="0" fontId="18" fillId="22" borderId="95" xfId="0" applyFont="1" applyFill="1" applyBorder="1"/>
    <xf numFmtId="0" fontId="18" fillId="22" borderId="92" xfId="0" applyNumberFormat="1" applyFont="1" applyFill="1" applyBorder="1" applyAlignment="1">
      <alignment horizontal="center"/>
    </xf>
    <xf numFmtId="44" fontId="18" fillId="10" borderId="9" xfId="1" applyNumberFormat="1" applyFont="1" applyFill="1" applyBorder="1" applyAlignment="1">
      <alignment horizontal="center"/>
    </xf>
    <xf numFmtId="0" fontId="18" fillId="10" borderId="13" xfId="0" applyFont="1" applyFill="1" applyBorder="1" applyProtection="1">
      <protection locked="0"/>
    </xf>
    <xf numFmtId="0" fontId="18" fillId="10" borderId="13" xfId="0" applyFont="1" applyFill="1" applyBorder="1" applyProtection="1"/>
    <xf numFmtId="0" fontId="18" fillId="10" borderId="13" xfId="0" applyFont="1" applyFill="1" applyBorder="1" applyAlignment="1" applyProtection="1">
      <alignment horizontal="center"/>
    </xf>
    <xf numFmtId="0" fontId="18" fillId="4" borderId="0" xfId="0" applyNumberFormat="1" applyFont="1" applyFill="1" applyBorder="1" applyAlignment="1" applyProtection="1">
      <alignment horizontal="center"/>
    </xf>
    <xf numFmtId="0" fontId="43" fillId="4" borderId="0" xfId="0" applyNumberFormat="1" applyFont="1" applyFill="1" applyBorder="1" applyAlignment="1" applyProtection="1">
      <alignment horizontal="center"/>
    </xf>
    <xf numFmtId="0" fontId="43" fillId="4" borderId="6" xfId="0" applyNumberFormat="1" applyFont="1" applyFill="1" applyBorder="1" applyAlignment="1" applyProtection="1">
      <alignment horizontal="center"/>
    </xf>
    <xf numFmtId="0" fontId="20" fillId="22" borderId="92" xfId="0" applyNumberFormat="1" applyFont="1" applyFill="1" applyBorder="1" applyAlignment="1" applyProtection="1">
      <alignment horizontal="center"/>
    </xf>
    <xf numFmtId="164" fontId="18" fillId="4" borderId="8" xfId="1" applyNumberFormat="1" applyFont="1" applyFill="1" applyBorder="1" applyProtection="1">
      <protection hidden="1"/>
    </xf>
    <xf numFmtId="164" fontId="18" fillId="4" borderId="1" xfId="1" applyNumberFormat="1" applyFont="1" applyFill="1" applyBorder="1" applyAlignment="1" applyProtection="1">
      <alignment horizontal="center"/>
    </xf>
    <xf numFmtId="0" fontId="36" fillId="11" borderId="30" xfId="0" applyFont="1" applyFill="1" applyBorder="1" applyAlignment="1">
      <alignment horizontal="center" vertical="center"/>
    </xf>
    <xf numFmtId="0" fontId="4" fillId="10" borderId="0" xfId="0" applyFont="1" applyFill="1" applyBorder="1" applyProtection="1">
      <protection locked="0"/>
    </xf>
    <xf numFmtId="0" fontId="0" fillId="10" borderId="0" xfId="0" applyFill="1" applyBorder="1" applyProtection="1">
      <protection locked="0"/>
    </xf>
    <xf numFmtId="164" fontId="18" fillId="3" borderId="33" xfId="0" applyNumberFormat="1" applyFont="1" applyFill="1" applyBorder="1" applyProtection="1"/>
    <xf numFmtId="0" fontId="27" fillId="0" borderId="6" xfId="0" applyFont="1" applyFill="1" applyBorder="1"/>
    <xf numFmtId="0" fontId="36" fillId="0" borderId="0" xfId="0" applyFont="1" applyFill="1" applyBorder="1" applyAlignment="1">
      <alignment horizontal="center" vertical="center"/>
    </xf>
    <xf numFmtId="49" fontId="40" fillId="0" borderId="0" xfId="0" applyNumberFormat="1" applyFont="1" applyFill="1" applyBorder="1" applyAlignment="1" applyProtection="1">
      <alignment horizontal="left" vertical="center"/>
      <protection locked="0"/>
    </xf>
    <xf numFmtId="0" fontId="36" fillId="0" borderId="5" xfId="0" applyFont="1" applyFill="1" applyBorder="1" applyAlignment="1">
      <alignment horizontal="center" vertical="center"/>
    </xf>
    <xf numFmtId="0" fontId="0" fillId="0" borderId="5" xfId="0" applyFill="1" applyBorder="1" applyAlignment="1">
      <alignment horizontal="center" vertical="top"/>
    </xf>
    <xf numFmtId="0" fontId="22" fillId="6" borderId="62" xfId="0" applyNumberFormat="1" applyFont="1" applyFill="1" applyBorder="1" applyAlignment="1" applyProtection="1">
      <alignment vertical="center"/>
      <protection locked="0"/>
    </xf>
    <xf numFmtId="0" fontId="22" fillId="6" borderId="10" xfId="0" applyNumberFormat="1" applyFont="1" applyFill="1" applyBorder="1" applyAlignment="1" applyProtection="1">
      <alignment horizontal="left" vertical="center"/>
      <protection locked="0"/>
    </xf>
    <xf numFmtId="0" fontId="45" fillId="4" borderId="1" xfId="0" applyNumberFormat="1" applyFont="1" applyFill="1" applyBorder="1" applyAlignment="1" applyProtection="1">
      <alignment horizontal="center"/>
      <protection hidden="1"/>
    </xf>
    <xf numFmtId="2" fontId="45" fillId="4" borderId="1" xfId="2" applyNumberFormat="1" applyFont="1" applyFill="1" applyBorder="1" applyAlignment="1" applyProtection="1">
      <alignment horizontal="center"/>
      <protection hidden="1"/>
    </xf>
    <xf numFmtId="2" fontId="45" fillId="4" borderId="1" xfId="2" applyNumberFormat="1" applyFont="1" applyFill="1" applyBorder="1" applyAlignment="1">
      <alignment horizontal="center"/>
    </xf>
    <xf numFmtId="0" fontId="45" fillId="10" borderId="0" xfId="2" applyNumberFormat="1" applyFont="1" applyFill="1" applyBorder="1" applyAlignment="1">
      <alignment horizontal="center"/>
    </xf>
    <xf numFmtId="164" fontId="45" fillId="10" borderId="32" xfId="1" applyNumberFormat="1" applyFont="1" applyFill="1" applyBorder="1" applyProtection="1">
      <protection hidden="1"/>
    </xf>
    <xf numFmtId="164" fontId="45" fillId="10" borderId="32" xfId="1" applyNumberFormat="1" applyFont="1" applyFill="1" applyBorder="1"/>
    <xf numFmtId="164" fontId="45" fillId="10" borderId="0" xfId="1" applyNumberFormat="1" applyFont="1" applyFill="1" applyBorder="1" applyProtection="1">
      <protection locked="0"/>
    </xf>
    <xf numFmtId="0" fontId="3" fillId="0" borderId="0" xfId="1" applyNumberFormat="1" applyFont="1" applyFill="1" applyBorder="1" applyAlignment="1">
      <alignment horizontal="center"/>
    </xf>
    <xf numFmtId="0" fontId="32" fillId="0" borderId="0" xfId="0" applyFont="1" applyFill="1" applyBorder="1" applyAlignment="1">
      <alignment horizontal="center" vertical="center"/>
    </xf>
    <xf numFmtId="0" fontId="32" fillId="0" borderId="0" xfId="0" applyNumberFormat="1" applyFont="1" applyFill="1" applyBorder="1" applyAlignment="1" applyProtection="1">
      <alignment horizontal="center" vertical="center"/>
      <protection locked="0"/>
    </xf>
    <xf numFmtId="0" fontId="55" fillId="0" borderId="0" xfId="0" applyFont="1" applyProtection="1">
      <protection hidden="1"/>
    </xf>
    <xf numFmtId="0" fontId="18" fillId="14" borderId="9" xfId="0" applyFont="1" applyFill="1" applyBorder="1" applyProtection="1">
      <protection locked="0"/>
    </xf>
    <xf numFmtId="0" fontId="18" fillId="0" borderId="14" xfId="0" applyFont="1" applyFill="1" applyBorder="1" applyAlignment="1">
      <alignment horizontal="center"/>
    </xf>
    <xf numFmtId="2" fontId="18" fillId="14" borderId="13" xfId="0" applyNumberFormat="1" applyFont="1" applyFill="1" applyBorder="1" applyAlignment="1" applyProtection="1">
      <alignment horizontal="center"/>
      <protection locked="0"/>
    </xf>
    <xf numFmtId="0" fontId="41" fillId="4" borderId="0" xfId="0" applyFont="1" applyFill="1" applyBorder="1"/>
    <xf numFmtId="0" fontId="18" fillId="0" borderId="12" xfId="0" applyFont="1" applyFill="1" applyBorder="1" applyAlignment="1">
      <alignment horizontal="center"/>
    </xf>
    <xf numFmtId="0" fontId="18" fillId="0" borderId="15" xfId="0" applyFont="1" applyFill="1" applyBorder="1" applyAlignment="1">
      <alignment horizontal="center"/>
    </xf>
    <xf numFmtId="0" fontId="18" fillId="0" borderId="0" xfId="0" applyFont="1" applyFill="1" applyBorder="1" applyAlignment="1">
      <alignment horizontal="center"/>
    </xf>
    <xf numFmtId="164" fontId="18" fillId="0" borderId="0" xfId="1" applyNumberFormat="1" applyFont="1" applyFill="1" applyBorder="1"/>
    <xf numFmtId="164" fontId="18" fillId="0" borderId="0" xfId="0" applyNumberFormat="1" applyFont="1" applyFill="1" applyBorder="1"/>
    <xf numFmtId="0" fontId="20" fillId="0" borderId="50" xfId="0" applyFont="1" applyBorder="1"/>
    <xf numFmtId="0" fontId="18" fillId="0" borderId="50" xfId="0" applyFont="1" applyFill="1" applyBorder="1" applyAlignment="1">
      <alignment horizontal="center"/>
    </xf>
    <xf numFmtId="164" fontId="18" fillId="4" borderId="50" xfId="0" applyNumberFormat="1" applyFont="1" applyFill="1" applyBorder="1"/>
    <xf numFmtId="0" fontId="18" fillId="0" borderId="0" xfId="0" applyFont="1" applyFill="1" applyAlignment="1">
      <alignment horizontal="center"/>
    </xf>
    <xf numFmtId="164" fontId="18" fillId="0" borderId="0" xfId="1" applyNumberFormat="1" applyFont="1" applyFill="1"/>
    <xf numFmtId="0" fontId="18" fillId="0" borderId="14" xfId="0" applyFont="1" applyBorder="1" applyAlignment="1">
      <alignment horizontal="center"/>
    </xf>
    <xf numFmtId="2" fontId="18" fillId="14" borderId="13" xfId="1" applyNumberFormat="1" applyFont="1" applyFill="1" applyBorder="1" applyAlignment="1" applyProtection="1">
      <alignment horizontal="center"/>
      <protection locked="0"/>
    </xf>
    <xf numFmtId="0" fontId="18" fillId="4" borderId="0" xfId="0" applyFont="1" applyFill="1"/>
    <xf numFmtId="0" fontId="18" fillId="0" borderId="12" xfId="0" applyFont="1" applyBorder="1" applyAlignment="1">
      <alignment horizontal="center"/>
    </xf>
    <xf numFmtId="0" fontId="18" fillId="0" borderId="15" xfId="0" applyFont="1" applyBorder="1" applyAlignment="1">
      <alignment horizontal="center"/>
    </xf>
    <xf numFmtId="164" fontId="18" fillId="0" borderId="0" xfId="1" applyNumberFormat="1" applyFont="1"/>
    <xf numFmtId="2" fontId="18" fillId="0" borderId="0" xfId="1" applyNumberFormat="1" applyFont="1" applyBorder="1" applyAlignment="1">
      <alignment horizontal="center"/>
    </xf>
    <xf numFmtId="0" fontId="18" fillId="0" borderId="25" xfId="0" applyFont="1" applyBorder="1"/>
    <xf numFmtId="0" fontId="18" fillId="0" borderId="50" xfId="0" applyFont="1" applyBorder="1" applyAlignment="1">
      <alignment horizontal="center"/>
    </xf>
    <xf numFmtId="2" fontId="18" fillId="4" borderId="50" xfId="1" applyNumberFormat="1" applyFont="1" applyFill="1" applyBorder="1" applyAlignment="1">
      <alignment horizontal="center"/>
    </xf>
    <xf numFmtId="164" fontId="18" fillId="0" borderId="0" xfId="1" applyNumberFormat="1" applyFont="1" applyFill="1" applyBorder="1" applyProtection="1">
      <protection locked="0"/>
    </xf>
    <xf numFmtId="2" fontId="18" fillId="0" borderId="0" xfId="1" applyNumberFormat="1" applyFont="1" applyFill="1" applyBorder="1" applyAlignment="1" applyProtection="1">
      <alignment horizontal="center"/>
      <protection locked="0"/>
    </xf>
    <xf numFmtId="0" fontId="20" fillId="0" borderId="50" xfId="0" applyFont="1" applyFill="1" applyBorder="1"/>
    <xf numFmtId="0" fontId="18" fillId="14" borderId="8" xfId="0" applyFont="1" applyFill="1" applyBorder="1" applyProtection="1">
      <protection locked="0"/>
    </xf>
    <xf numFmtId="0" fontId="18" fillId="0" borderId="46" xfId="0" applyFont="1" applyFill="1" applyBorder="1" applyAlignment="1">
      <alignment horizontal="center"/>
    </xf>
    <xf numFmtId="164" fontId="18" fillId="0" borderId="14" xfId="1" applyNumberFormat="1" applyFont="1" applyFill="1" applyBorder="1"/>
    <xf numFmtId="164" fontId="18" fillId="0" borderId="2" xfId="1" applyNumberFormat="1" applyFont="1" applyFill="1" applyBorder="1"/>
    <xf numFmtId="164" fontId="18" fillId="0" borderId="14" xfId="0" applyNumberFormat="1" applyFont="1" applyFill="1" applyBorder="1"/>
    <xf numFmtId="2" fontId="18" fillId="0" borderId="0" xfId="1" applyNumberFormat="1" applyFont="1" applyFill="1" applyBorder="1" applyAlignment="1">
      <alignment horizontal="center"/>
    </xf>
    <xf numFmtId="0" fontId="18" fillId="4" borderId="50" xfId="0" applyFont="1" applyFill="1" applyBorder="1"/>
    <xf numFmtId="0" fontId="20" fillId="0" borderId="16" xfId="0" applyFont="1" applyBorder="1"/>
    <xf numFmtId="0" fontId="18" fillId="0" borderId="17" xfId="0" applyFont="1" applyBorder="1" applyAlignment="1">
      <alignment horizontal="center"/>
    </xf>
    <xf numFmtId="0" fontId="18" fillId="4" borderId="0" xfId="0" applyFont="1" applyFill="1" applyAlignment="1">
      <alignment horizontal="center"/>
    </xf>
    <xf numFmtId="164" fontId="18" fillId="0" borderId="0" xfId="0" applyNumberFormat="1" applyFont="1"/>
    <xf numFmtId="0" fontId="42" fillId="0" borderId="11" xfId="0" applyFont="1" applyBorder="1" applyAlignment="1">
      <alignment horizontal="center" vertical="center"/>
    </xf>
    <xf numFmtId="0" fontId="42" fillId="0" borderId="13" xfId="0" applyFont="1" applyBorder="1" applyAlignment="1">
      <alignment horizontal="center" vertical="center" wrapText="1"/>
    </xf>
    <xf numFmtId="0" fontId="42" fillId="0" borderId="13" xfId="0" applyFont="1" applyBorder="1" applyAlignment="1">
      <alignment horizontal="center" vertical="center"/>
    </xf>
    <xf numFmtId="0" fontId="42" fillId="0" borderId="96" xfId="0" applyFont="1" applyBorder="1" applyAlignment="1">
      <alignment horizontal="center" vertical="center" wrapText="1"/>
    </xf>
    <xf numFmtId="0" fontId="42" fillId="0" borderId="19" xfId="0" applyFont="1" applyBorder="1" applyAlignment="1">
      <alignment horizontal="center" vertical="center" wrapText="1"/>
    </xf>
    <xf numFmtId="0" fontId="0" fillId="10" borderId="5" xfId="0" applyFill="1" applyBorder="1" applyAlignment="1">
      <alignment horizontal="center" vertical="top"/>
    </xf>
    <xf numFmtId="0" fontId="22" fillId="11" borderId="13" xfId="0" applyFont="1" applyFill="1" applyBorder="1"/>
    <xf numFmtId="0" fontId="5" fillId="0" borderId="5" xfId="0" applyFont="1" applyFill="1" applyBorder="1"/>
    <xf numFmtId="0" fontId="3" fillId="10" borderId="5" xfId="0" applyFont="1" applyFill="1" applyBorder="1"/>
    <xf numFmtId="0" fontId="3" fillId="11" borderId="12" xfId="0" applyFont="1" applyFill="1" applyBorder="1"/>
    <xf numFmtId="0" fontId="22" fillId="11" borderId="15" xfId="0" applyFont="1" applyFill="1" applyBorder="1" applyAlignment="1">
      <alignment vertical="center"/>
    </xf>
    <xf numFmtId="0" fontId="9" fillId="4" borderId="5" xfId="0" applyFont="1" applyFill="1" applyBorder="1" applyAlignment="1"/>
    <xf numFmtId="0" fontId="18" fillId="4" borderId="15" xfId="0" applyFont="1" applyFill="1" applyBorder="1"/>
    <xf numFmtId="0" fontId="18" fillId="4" borderId="12" xfId="0" applyFont="1" applyFill="1" applyBorder="1" applyProtection="1"/>
    <xf numFmtId="0" fontId="44" fillId="4" borderId="12" xfId="0" applyFont="1" applyFill="1" applyBorder="1" applyProtection="1"/>
    <xf numFmtId="0" fontId="44" fillId="4" borderId="15" xfId="0" applyFont="1" applyFill="1" applyBorder="1" applyProtection="1"/>
    <xf numFmtId="0" fontId="18" fillId="22" borderId="81" xfId="0" applyFont="1" applyFill="1" applyBorder="1" applyProtection="1"/>
    <xf numFmtId="0" fontId="0" fillId="4" borderId="5" xfId="0" applyFill="1" applyBorder="1"/>
    <xf numFmtId="0" fontId="22" fillId="0" borderId="0" xfId="0" applyNumberFormat="1" applyFont="1" applyFill="1" applyBorder="1" applyAlignment="1" applyProtection="1">
      <alignment horizontal="left" vertical="center"/>
      <protection locked="0"/>
    </xf>
    <xf numFmtId="0" fontId="0" fillId="0" borderId="31" xfId="0" applyBorder="1"/>
    <xf numFmtId="0" fontId="36" fillId="11" borderId="49" xfId="0" applyFont="1" applyFill="1" applyBorder="1" applyAlignment="1">
      <alignment horizontal="center" vertical="center"/>
    </xf>
    <xf numFmtId="0" fontId="22" fillId="0" borderId="5" xfId="0" applyNumberFormat="1" applyFont="1" applyFill="1" applyBorder="1" applyAlignment="1" applyProtection="1">
      <alignment horizontal="left" vertical="center"/>
      <protection locked="0"/>
    </xf>
    <xf numFmtId="164" fontId="0" fillId="4" borderId="17" xfId="0" applyNumberFormat="1" applyFill="1" applyBorder="1" applyAlignment="1">
      <alignment horizontal="center"/>
    </xf>
    <xf numFmtId="0" fontId="25" fillId="11" borderId="94" xfId="0" applyFont="1" applyFill="1" applyBorder="1" applyAlignment="1">
      <alignment vertical="center"/>
    </xf>
    <xf numFmtId="0" fontId="25" fillId="11" borderId="27" xfId="0" applyFont="1" applyFill="1" applyBorder="1" applyAlignment="1">
      <alignment vertical="center"/>
    </xf>
    <xf numFmtId="0" fontId="25" fillId="0" borderId="5" xfId="0" applyFont="1" applyFill="1" applyBorder="1" applyAlignment="1">
      <alignment vertical="center"/>
    </xf>
    <xf numFmtId="0" fontId="30" fillId="4" borderId="0" xfId="0" applyFont="1" applyFill="1" applyBorder="1" applyAlignment="1">
      <alignment horizontal="center"/>
    </xf>
    <xf numFmtId="0" fontId="32" fillId="13" borderId="11" xfId="2" applyNumberFormat="1" applyFont="1" applyFill="1" applyBorder="1" applyAlignment="1" applyProtection="1">
      <alignment horizontal="center"/>
      <protection locked="0"/>
    </xf>
    <xf numFmtId="0" fontId="18" fillId="10" borderId="0" xfId="0" applyNumberFormat="1" applyFont="1" applyFill="1" applyBorder="1" applyAlignment="1">
      <alignment horizontal="center"/>
    </xf>
    <xf numFmtId="0" fontId="55" fillId="0" borderId="0" xfId="0" applyFont="1"/>
    <xf numFmtId="0" fontId="14" fillId="0" borderId="0" xfId="0" applyFont="1"/>
    <xf numFmtId="0" fontId="14" fillId="0" borderId="12" xfId="0" applyFont="1" applyBorder="1" applyAlignment="1">
      <alignment wrapText="1"/>
    </xf>
    <xf numFmtId="0" fontId="14" fillId="0" borderId="15" xfId="0" applyFont="1" applyBorder="1" applyAlignment="1">
      <alignment wrapText="1"/>
    </xf>
    <xf numFmtId="0" fontId="59" fillId="0" borderId="12" xfId="0" applyFont="1" applyBorder="1" applyAlignment="1">
      <alignment wrapText="1"/>
    </xf>
    <xf numFmtId="0" fontId="60" fillId="0" borderId="12" xfId="0" applyFont="1" applyBorder="1" applyAlignment="1">
      <alignment wrapText="1"/>
    </xf>
    <xf numFmtId="0" fontId="15" fillId="0" borderId="12" xfId="0" applyFont="1" applyBorder="1" applyAlignment="1">
      <alignment wrapText="1"/>
    </xf>
    <xf numFmtId="0" fontId="14" fillId="3" borderId="12" xfId="0" applyFont="1" applyFill="1" applyBorder="1" applyAlignment="1">
      <alignment wrapText="1"/>
    </xf>
    <xf numFmtId="0" fontId="14" fillId="0" borderId="0" xfId="0" applyFont="1" applyBorder="1" applyAlignment="1">
      <alignment horizontal="center"/>
    </xf>
    <xf numFmtId="0" fontId="62" fillId="0" borderId="0" xfId="0" applyFont="1" applyFill="1" applyBorder="1" applyAlignment="1">
      <alignment wrapText="1"/>
    </xf>
    <xf numFmtId="0" fontId="59" fillId="0" borderId="0" xfId="0" applyFont="1" applyBorder="1"/>
    <xf numFmtId="0" fontId="14" fillId="0" borderId="0" xfId="0" applyFont="1" applyAlignment="1">
      <alignment horizontal="center"/>
    </xf>
    <xf numFmtId="0" fontId="15" fillId="0" borderId="1" xfId="0" applyFont="1" applyBorder="1" applyAlignment="1">
      <alignment horizontal="center" wrapText="1"/>
    </xf>
    <xf numFmtId="0" fontId="15" fillId="0" borderId="12" xfId="0" applyFont="1" applyBorder="1" applyAlignment="1">
      <alignment horizontal="center" wrapText="1"/>
    </xf>
    <xf numFmtId="0" fontId="59" fillId="0" borderId="12" xfId="0" applyFont="1" applyBorder="1" applyAlignment="1">
      <alignment horizontal="left" wrapText="1"/>
    </xf>
    <xf numFmtId="0" fontId="60" fillId="0" borderId="1" xfId="0" applyFont="1" applyBorder="1" applyAlignment="1">
      <alignment horizontal="center" wrapText="1"/>
    </xf>
    <xf numFmtId="0" fontId="61" fillId="0" borderId="12" xfId="0" applyFont="1" applyBorder="1" applyAlignment="1">
      <alignment horizontal="left" wrapText="1"/>
    </xf>
    <xf numFmtId="0" fontId="60" fillId="0" borderId="7" xfId="0" applyFont="1" applyBorder="1" applyAlignment="1">
      <alignment horizontal="center" wrapText="1"/>
    </xf>
    <xf numFmtId="0" fontId="14" fillId="0" borderId="1" xfId="0" applyFont="1" applyBorder="1" applyAlignment="1">
      <alignment horizontal="center" wrapText="1"/>
    </xf>
    <xf numFmtId="0" fontId="14" fillId="0" borderId="7" xfId="0" applyFont="1" applyBorder="1" applyAlignment="1">
      <alignment horizontal="center" wrapText="1"/>
    </xf>
    <xf numFmtId="0" fontId="59" fillId="0" borderId="1" xfId="0" applyFont="1" applyBorder="1" applyAlignment="1">
      <alignment horizontal="center" wrapText="1"/>
    </xf>
    <xf numFmtId="0" fontId="15" fillId="0" borderId="0" xfId="0" applyFont="1" applyBorder="1" applyAlignment="1">
      <alignment horizontal="center" wrapText="1"/>
    </xf>
    <xf numFmtId="0" fontId="63" fillId="0" borderId="7" xfId="0" applyFont="1" applyBorder="1" applyAlignment="1">
      <alignment horizontal="left" wrapText="1"/>
    </xf>
    <xf numFmtId="0" fontId="18" fillId="0" borderId="0" xfId="0" applyFont="1" applyBorder="1" applyAlignment="1">
      <alignment horizontal="center"/>
    </xf>
    <xf numFmtId="0" fontId="15" fillId="0" borderId="6" xfId="0" applyFont="1" applyBorder="1" applyAlignment="1">
      <alignment horizontal="center" wrapText="1"/>
    </xf>
    <xf numFmtId="0" fontId="59" fillId="0" borderId="7" xfId="0" applyFont="1" applyBorder="1" applyAlignment="1">
      <alignment horizontal="left" wrapText="1"/>
    </xf>
    <xf numFmtId="0" fontId="15" fillId="0" borderId="1" xfId="0" applyFont="1" applyBorder="1" applyAlignment="1">
      <alignment horizontal="left" wrapText="1"/>
    </xf>
    <xf numFmtId="0" fontId="18" fillId="14" borderId="15" xfId="0" applyFont="1" applyFill="1" applyBorder="1" applyProtection="1">
      <protection locked="0"/>
    </xf>
    <xf numFmtId="0" fontId="18" fillId="0" borderId="40" xfId="0" applyFont="1" applyBorder="1" applyAlignment="1">
      <alignment horizontal="center"/>
    </xf>
    <xf numFmtId="0" fontId="3" fillId="0" borderId="27" xfId="0" applyFont="1" applyBorder="1" applyProtection="1">
      <protection hidden="1"/>
    </xf>
    <xf numFmtId="0" fontId="3" fillId="0" borderId="28" xfId="0" applyFont="1" applyBorder="1" applyProtection="1">
      <protection hidden="1"/>
    </xf>
    <xf numFmtId="0" fontId="42" fillId="0" borderId="9" xfId="0" applyFont="1" applyBorder="1" applyAlignment="1">
      <alignment horizontal="center" vertical="center" wrapText="1"/>
    </xf>
    <xf numFmtId="0" fontId="42" fillId="0" borderId="99" xfId="0" applyFont="1" applyBorder="1" applyAlignment="1">
      <alignment horizontal="center" vertical="center" wrapText="1"/>
    </xf>
    <xf numFmtId="164" fontId="18" fillId="4" borderId="103" xfId="1" applyNumberFormat="1" applyFont="1" applyFill="1" applyBorder="1"/>
    <xf numFmtId="0" fontId="55" fillId="22" borderId="0" xfId="0" applyFont="1" applyFill="1" applyProtection="1">
      <protection locked="0"/>
    </xf>
    <xf numFmtId="0" fontId="0" fillId="0" borderId="0" xfId="0" applyBorder="1"/>
    <xf numFmtId="49" fontId="18" fillId="14" borderId="13" xfId="0" applyNumberFormat="1" applyFont="1" applyFill="1" applyBorder="1" applyAlignment="1" applyProtection="1">
      <alignment wrapText="1"/>
      <protection locked="0"/>
    </xf>
    <xf numFmtId="0" fontId="18" fillId="0" borderId="26" xfId="0" applyFont="1" applyBorder="1"/>
    <xf numFmtId="0" fontId="18" fillId="0" borderId="37" xfId="0" applyFont="1" applyBorder="1"/>
    <xf numFmtId="44" fontId="18" fillId="14" borderId="9" xfId="1" applyFont="1" applyFill="1" applyBorder="1" applyAlignment="1" applyProtection="1">
      <alignment horizontal="center"/>
      <protection locked="0"/>
    </xf>
    <xf numFmtId="0" fontId="60" fillId="0" borderId="1" xfId="0" applyFont="1" applyBorder="1" applyAlignment="1">
      <alignment horizontal="center" vertical="center" wrapText="1"/>
    </xf>
    <xf numFmtId="0" fontId="9" fillId="4" borderId="1" xfId="0" applyNumberFormat="1" applyFont="1" applyFill="1" applyBorder="1" applyAlignment="1"/>
    <xf numFmtId="0" fontId="20" fillId="4" borderId="4" xfId="0" applyNumberFormat="1" applyFont="1" applyFill="1" applyBorder="1" applyAlignment="1">
      <alignment horizontal="center"/>
    </xf>
    <xf numFmtId="170" fontId="20" fillId="4" borderId="1" xfId="0" applyNumberFormat="1" applyFont="1" applyFill="1" applyBorder="1" applyAlignment="1">
      <alignment horizontal="center"/>
    </xf>
    <xf numFmtId="0" fontId="41" fillId="17" borderId="13" xfId="1" applyNumberFormat="1" applyFont="1" applyFill="1" applyBorder="1" applyAlignment="1" applyProtection="1">
      <alignment horizontal="center"/>
      <protection hidden="1"/>
    </xf>
    <xf numFmtId="10" fontId="18" fillId="22" borderId="0" xfId="2" applyNumberFormat="1" applyFont="1" applyFill="1" applyBorder="1"/>
    <xf numFmtId="0" fontId="18" fillId="4" borderId="49" xfId="0" applyNumberFormat="1" applyFont="1" applyFill="1" applyBorder="1" applyAlignment="1" applyProtection="1">
      <alignment horizontal="center"/>
      <protection hidden="1"/>
    </xf>
    <xf numFmtId="0" fontId="41" fillId="17" borderId="13" xfId="0" applyNumberFormat="1" applyFont="1" applyFill="1" applyBorder="1" applyAlignment="1">
      <alignment horizontal="center"/>
    </xf>
    <xf numFmtId="0" fontId="58" fillId="0" borderId="1" xfId="0" applyFont="1" applyBorder="1" applyAlignment="1">
      <alignment horizontal="center" wrapText="1"/>
    </xf>
    <xf numFmtId="0" fontId="0" fillId="0" borderId="0" xfId="0" applyBorder="1"/>
    <xf numFmtId="0" fontId="0" fillId="0" borderId="0" xfId="0" applyBorder="1"/>
    <xf numFmtId="0" fontId="15" fillId="0" borderId="5" xfId="0" applyFont="1" applyBorder="1" applyAlignment="1">
      <alignment horizontal="center" wrapText="1"/>
    </xf>
    <xf numFmtId="0" fontId="14" fillId="0" borderId="5" xfId="0" applyFont="1" applyBorder="1" applyAlignment="1">
      <alignment wrapText="1"/>
    </xf>
    <xf numFmtId="0" fontId="14" fillId="0" borderId="8" xfId="0" applyFont="1" applyBorder="1" applyAlignment="1">
      <alignment wrapText="1"/>
    </xf>
    <xf numFmtId="0" fontId="14" fillId="0" borderId="0" xfId="0" applyFont="1" applyAlignment="1">
      <alignment wrapText="1"/>
    </xf>
    <xf numFmtId="0" fontId="14" fillId="0" borderId="12" xfId="0" applyFont="1" applyBorder="1" applyAlignment="1">
      <alignment horizontal="left" wrapText="1"/>
    </xf>
    <xf numFmtId="0" fontId="0" fillId="4" borderId="38" xfId="0" applyFill="1" applyBorder="1" applyProtection="1"/>
    <xf numFmtId="0" fontId="0" fillId="4" borderId="37" xfId="0" applyFill="1" applyBorder="1" applyProtection="1"/>
    <xf numFmtId="0" fontId="9" fillId="4" borderId="37" xfId="0" applyFont="1" applyFill="1" applyBorder="1" applyProtection="1"/>
    <xf numFmtId="0" fontId="9" fillId="4" borderId="38" xfId="0" applyFont="1" applyFill="1" applyBorder="1" applyProtection="1"/>
    <xf numFmtId="0" fontId="14" fillId="4" borderId="37" xfId="0" applyFont="1" applyFill="1" applyBorder="1" applyAlignment="1" applyProtection="1">
      <alignment horizontal="right"/>
    </xf>
    <xf numFmtId="0" fontId="0" fillId="4" borderId="33" xfId="0" applyFill="1" applyBorder="1" applyProtection="1"/>
    <xf numFmtId="0" fontId="0" fillId="0" borderId="0" xfId="0" applyProtection="1"/>
    <xf numFmtId="0" fontId="18" fillId="14" borderId="13" xfId="0" applyFont="1" applyFill="1" applyBorder="1" applyProtection="1"/>
    <xf numFmtId="0" fontId="0" fillId="22" borderId="0" xfId="0" applyFill="1" applyBorder="1" applyAlignment="1">
      <alignment horizontal="center" vertical="top"/>
    </xf>
    <xf numFmtId="0" fontId="0" fillId="22" borderId="5" xfId="0" applyFill="1" applyBorder="1"/>
    <xf numFmtId="0" fontId="38" fillId="22" borderId="0" xfId="0" applyNumberFormat="1" applyFont="1" applyFill="1" applyBorder="1" applyAlignment="1">
      <alignment horizontal="center"/>
    </xf>
    <xf numFmtId="0" fontId="0" fillId="22" borderId="0" xfId="0" applyNumberFormat="1" applyFill="1" applyBorder="1" applyAlignment="1">
      <alignment horizontal="center"/>
    </xf>
    <xf numFmtId="0" fontId="0" fillId="22" borderId="0" xfId="0" applyFill="1" applyBorder="1"/>
    <xf numFmtId="0" fontId="0" fillId="22" borderId="0" xfId="0" applyFill="1" applyBorder="1" applyAlignment="1">
      <alignment vertical="center"/>
    </xf>
    <xf numFmtId="170" fontId="22" fillId="22" borderId="5" xfId="0" applyNumberFormat="1" applyFont="1" applyFill="1" applyBorder="1" applyAlignment="1">
      <alignment horizontal="right" vertical="center"/>
    </xf>
    <xf numFmtId="170" fontId="22" fillId="22" borderId="0" xfId="2" applyNumberFormat="1" applyFont="1" applyFill="1" applyBorder="1" applyAlignment="1" applyProtection="1">
      <alignment horizontal="center"/>
    </xf>
    <xf numFmtId="10" fontId="4" fillId="22" borderId="0" xfId="2" applyNumberFormat="1" applyFont="1" applyFill="1" applyBorder="1" applyAlignment="1" applyProtection="1">
      <alignment horizontal="center"/>
      <protection locked="0"/>
    </xf>
    <xf numFmtId="10" fontId="4" fillId="22" borderId="0" xfId="2" applyNumberFormat="1" applyFont="1" applyFill="1" applyBorder="1" applyAlignment="1" applyProtection="1">
      <alignment horizontal="center"/>
    </xf>
    <xf numFmtId="0" fontId="4" fillId="22" borderId="0" xfId="0" applyFont="1" applyFill="1" applyBorder="1" applyAlignment="1"/>
    <xf numFmtId="0" fontId="4" fillId="22" borderId="0" xfId="0" applyFont="1" applyFill="1" applyBorder="1"/>
    <xf numFmtId="170" fontId="22" fillId="22" borderId="0" xfId="2" applyNumberFormat="1" applyFont="1" applyFill="1" applyBorder="1" applyAlignment="1">
      <alignment horizontal="center"/>
    </xf>
    <xf numFmtId="10" fontId="4" fillId="22" borderId="0" xfId="2" applyNumberFormat="1" applyFont="1" applyFill="1" applyBorder="1" applyAlignment="1">
      <alignment horizontal="center"/>
    </xf>
    <xf numFmtId="10" fontId="26" fillId="22" borderId="0" xfId="2" applyNumberFormat="1" applyFont="1" applyFill="1" applyBorder="1" applyAlignment="1">
      <alignment horizontal="center"/>
    </xf>
    <xf numFmtId="0" fontId="22" fillId="22" borderId="5" xfId="0" applyFont="1" applyFill="1" applyBorder="1" applyAlignment="1">
      <alignment horizontal="right"/>
    </xf>
    <xf numFmtId="0" fontId="4" fillId="22" borderId="0" xfId="2" applyNumberFormat="1" applyFont="1" applyFill="1" applyBorder="1" applyAlignment="1" applyProtection="1">
      <alignment horizontal="center"/>
      <protection locked="0"/>
    </xf>
    <xf numFmtId="0" fontId="4" fillId="22" borderId="0" xfId="2" applyNumberFormat="1" applyFont="1" applyFill="1" applyBorder="1" applyAlignment="1">
      <alignment horizontal="center"/>
    </xf>
    <xf numFmtId="10" fontId="66" fillId="22" borderId="0" xfId="2" applyNumberFormat="1" applyFont="1" applyFill="1" applyBorder="1" applyAlignment="1">
      <alignment horizontal="center"/>
    </xf>
    <xf numFmtId="10" fontId="67" fillId="22" borderId="0" xfId="2" applyNumberFormat="1" applyFont="1" applyFill="1" applyBorder="1" applyAlignment="1">
      <alignment horizontal="center"/>
    </xf>
    <xf numFmtId="0" fontId="18" fillId="22" borderId="2" xfId="0" applyFont="1" applyFill="1" applyBorder="1"/>
    <xf numFmtId="0" fontId="20" fillId="22" borderId="3" xfId="0" applyNumberFormat="1" applyFont="1" applyFill="1" applyBorder="1" applyAlignment="1">
      <alignment horizontal="center"/>
    </xf>
    <xf numFmtId="0" fontId="18" fillId="22" borderId="5" xfId="0" applyFont="1" applyFill="1" applyBorder="1"/>
    <xf numFmtId="0" fontId="20" fillId="22" borderId="0" xfId="0" applyNumberFormat="1" applyFont="1" applyFill="1" applyBorder="1" applyAlignment="1">
      <alignment horizontal="center"/>
    </xf>
    <xf numFmtId="0" fontId="18" fillId="22" borderId="2" xfId="0" applyNumberFormat="1" applyFont="1" applyFill="1" applyBorder="1" applyAlignment="1">
      <alignment horizontal="center"/>
    </xf>
    <xf numFmtId="0" fontId="18" fillId="22" borderId="15" xfId="0" applyFont="1" applyFill="1" applyBorder="1" applyAlignment="1">
      <alignment horizontal="center"/>
    </xf>
    <xf numFmtId="0" fontId="18" fillId="22" borderId="0" xfId="0" applyNumberFormat="1" applyFont="1" applyFill="1" applyBorder="1" applyAlignment="1">
      <alignment horizontal="center"/>
    </xf>
    <xf numFmtId="0" fontId="18" fillId="22" borderId="13" xfId="0" applyNumberFormat="1" applyFont="1" applyFill="1" applyBorder="1" applyAlignment="1" applyProtection="1">
      <alignment wrapText="1"/>
    </xf>
    <xf numFmtId="0" fontId="18" fillId="22" borderId="0" xfId="0" applyNumberFormat="1" applyFont="1" applyFill="1" applyBorder="1" applyAlignment="1" applyProtection="1">
      <alignment horizontal="center"/>
      <protection locked="0"/>
    </xf>
    <xf numFmtId="0" fontId="18" fillId="22" borderId="1" xfId="0" applyNumberFormat="1" applyFont="1" applyFill="1" applyBorder="1" applyAlignment="1">
      <alignment horizontal="center"/>
    </xf>
    <xf numFmtId="0" fontId="18" fillId="22" borderId="6" xfId="0" applyNumberFormat="1" applyFont="1" applyFill="1" applyBorder="1" applyAlignment="1">
      <alignment horizontal="center"/>
    </xf>
    <xf numFmtId="164" fontId="18" fillId="22" borderId="0" xfId="1" applyNumberFormat="1" applyFont="1" applyFill="1" applyBorder="1" applyAlignment="1">
      <alignment horizontal="center"/>
    </xf>
    <xf numFmtId="0" fontId="18" fillId="22" borderId="0" xfId="0" applyFont="1" applyFill="1" applyBorder="1"/>
    <xf numFmtId="0" fontId="18" fillId="22" borderId="0" xfId="1" applyNumberFormat="1" applyFont="1" applyFill="1" applyBorder="1" applyAlignment="1">
      <alignment horizontal="center"/>
    </xf>
    <xf numFmtId="164" fontId="18" fillId="22" borderId="6" xfId="1" applyNumberFormat="1" applyFont="1" applyFill="1" applyBorder="1" applyAlignment="1">
      <alignment horizontal="center"/>
    </xf>
    <xf numFmtId="164" fontId="18" fillId="22" borderId="3" xfId="1" applyNumberFormat="1" applyFont="1" applyFill="1" applyBorder="1" applyAlignment="1">
      <alignment horizontal="center"/>
    </xf>
    <xf numFmtId="0" fontId="18" fillId="22" borderId="7" xfId="0" applyNumberFormat="1" applyFont="1" applyFill="1" applyBorder="1" applyAlignment="1">
      <alignment horizontal="center"/>
    </xf>
    <xf numFmtId="0" fontId="18" fillId="22" borderId="11" xfId="0" applyNumberFormat="1" applyFont="1" applyFill="1" applyBorder="1" applyAlignment="1">
      <alignment horizontal="center"/>
    </xf>
    <xf numFmtId="0" fontId="18" fillId="22" borderId="13" xfId="0" applyNumberFormat="1" applyFont="1" applyFill="1" applyBorder="1" applyAlignment="1">
      <alignment horizontal="center"/>
    </xf>
    <xf numFmtId="164" fontId="18" fillId="22" borderId="15" xfId="1" applyNumberFormat="1" applyFont="1" applyFill="1" applyBorder="1" applyAlignment="1">
      <alignment horizontal="center"/>
    </xf>
    <xf numFmtId="2" fontId="18" fillId="22" borderId="14" xfId="2" applyNumberFormat="1" applyFont="1" applyFill="1" applyBorder="1" applyAlignment="1" applyProtection="1">
      <alignment horizontal="center"/>
    </xf>
    <xf numFmtId="164" fontId="18" fillId="22" borderId="13" xfId="1" applyNumberFormat="1" applyFont="1" applyFill="1" applyBorder="1" applyProtection="1"/>
    <xf numFmtId="164" fontId="41" fillId="22" borderId="13" xfId="1" applyNumberFormat="1" applyFont="1" applyFill="1" applyBorder="1" applyProtection="1">
      <protection hidden="1"/>
    </xf>
    <xf numFmtId="0" fontId="18" fillId="22" borderId="1" xfId="1" applyNumberFormat="1" applyFont="1" applyFill="1" applyBorder="1" applyProtection="1">
      <protection hidden="1"/>
    </xf>
    <xf numFmtId="164" fontId="18" fillId="22" borderId="13" xfId="1" applyNumberFormat="1" applyFont="1" applyFill="1" applyBorder="1" applyProtection="1">
      <protection hidden="1"/>
    </xf>
    <xf numFmtId="164" fontId="18" fillId="22" borderId="1" xfId="1" applyNumberFormat="1" applyFont="1" applyFill="1" applyBorder="1" applyProtection="1">
      <protection hidden="1"/>
    </xf>
    <xf numFmtId="164" fontId="18" fillId="22" borderId="0" xfId="1" applyNumberFormat="1" applyFont="1" applyFill="1" applyBorder="1" applyProtection="1"/>
    <xf numFmtId="0" fontId="18" fillId="22" borderId="12" xfId="0" applyFont="1" applyFill="1" applyBorder="1" applyProtection="1">
      <protection hidden="1"/>
    </xf>
    <xf numFmtId="0" fontId="18" fillId="22" borderId="45" xfId="0" applyFont="1" applyFill="1" applyBorder="1" applyProtection="1">
      <protection hidden="1"/>
    </xf>
    <xf numFmtId="0" fontId="18" fillId="22" borderId="12" xfId="0" applyFont="1" applyFill="1" applyBorder="1" applyProtection="1"/>
    <xf numFmtId="0" fontId="20" fillId="22" borderId="0" xfId="0" applyNumberFormat="1" applyFont="1" applyFill="1" applyBorder="1" applyAlignment="1" applyProtection="1">
      <alignment horizontal="center"/>
      <protection hidden="1"/>
    </xf>
    <xf numFmtId="0" fontId="18" fillId="22" borderId="0" xfId="0" applyNumberFormat="1" applyFont="1" applyFill="1" applyBorder="1" applyAlignment="1" applyProtection="1">
      <alignment horizontal="center"/>
      <protection hidden="1"/>
    </xf>
    <xf numFmtId="2" fontId="18" fillId="22" borderId="13" xfId="0" applyNumberFormat="1" applyFont="1" applyFill="1" applyBorder="1" applyAlignment="1" applyProtection="1">
      <alignment horizontal="center"/>
      <protection hidden="1"/>
    </xf>
    <xf numFmtId="164" fontId="18" fillId="22" borderId="12" xfId="1" applyNumberFormat="1" applyFont="1" applyFill="1" applyBorder="1" applyProtection="1">
      <protection hidden="1"/>
    </xf>
    <xf numFmtId="164" fontId="18" fillId="22" borderId="0" xfId="1" applyNumberFormat="1" applyFont="1" applyFill="1" applyBorder="1" applyProtection="1">
      <protection hidden="1"/>
    </xf>
    <xf numFmtId="0" fontId="18" fillId="22" borderId="0" xfId="1" applyNumberFormat="1" applyFont="1" applyFill="1" applyBorder="1" applyProtection="1">
      <protection hidden="1"/>
    </xf>
    <xf numFmtId="10" fontId="41" fillId="22" borderId="0" xfId="2" applyNumberFormat="1" applyFont="1" applyFill="1" applyBorder="1" applyAlignment="1" applyProtection="1">
      <alignment horizontal="center"/>
      <protection hidden="1"/>
    </xf>
    <xf numFmtId="0" fontId="41" fillId="22" borderId="0" xfId="2" applyNumberFormat="1" applyFont="1" applyFill="1" applyBorder="1" applyAlignment="1" applyProtection="1">
      <alignment horizontal="center"/>
      <protection hidden="1"/>
    </xf>
    <xf numFmtId="164" fontId="18" fillId="22" borderId="45" xfId="1" applyNumberFormat="1" applyFont="1" applyFill="1" applyBorder="1" applyProtection="1">
      <protection hidden="1"/>
    </xf>
    <xf numFmtId="164" fontId="18" fillId="22" borderId="15" xfId="1" applyNumberFormat="1" applyFont="1" applyFill="1" applyBorder="1" applyProtection="1">
      <protection hidden="1"/>
    </xf>
    <xf numFmtId="164" fontId="18" fillId="22" borderId="67" xfId="1" applyNumberFormat="1" applyFont="1" applyFill="1" applyBorder="1" applyProtection="1">
      <protection hidden="1"/>
    </xf>
    <xf numFmtId="164" fontId="18" fillId="22" borderId="68" xfId="1" applyNumberFormat="1" applyFont="1" applyFill="1" applyBorder="1" applyProtection="1">
      <protection hidden="1"/>
    </xf>
    <xf numFmtId="0" fontId="18" fillId="22" borderId="0" xfId="0" applyNumberFormat="1" applyFont="1" applyFill="1" applyBorder="1" applyAlignment="1" applyProtection="1">
      <alignment horizontal="center"/>
    </xf>
    <xf numFmtId="0" fontId="20" fillId="22" borderId="0" xfId="0" applyNumberFormat="1" applyFont="1" applyFill="1" applyBorder="1" applyAlignment="1" applyProtection="1">
      <alignment horizontal="center"/>
    </xf>
    <xf numFmtId="0" fontId="18" fillId="22" borderId="13" xfId="0" applyNumberFormat="1" applyFont="1" applyFill="1" applyBorder="1" applyAlignment="1" applyProtection="1">
      <alignment horizontal="center"/>
    </xf>
    <xf numFmtId="0" fontId="0" fillId="22" borderId="0" xfId="0" applyNumberFormat="1" applyFill="1" applyAlignment="1">
      <alignment horizontal="center"/>
    </xf>
    <xf numFmtId="0" fontId="18" fillId="22" borderId="5" xfId="0" applyNumberFormat="1" applyFont="1" applyFill="1" applyBorder="1" applyAlignment="1">
      <alignment horizontal="center"/>
    </xf>
    <xf numFmtId="10" fontId="18" fillId="22" borderId="5" xfId="2" applyNumberFormat="1" applyFont="1" applyFill="1" applyBorder="1" applyAlignment="1" applyProtection="1">
      <alignment horizontal="center"/>
      <protection locked="0"/>
    </xf>
    <xf numFmtId="164" fontId="18" fillId="22" borderId="0" xfId="1" applyNumberFormat="1" applyFont="1" applyFill="1" applyBorder="1"/>
    <xf numFmtId="0" fontId="43" fillId="22" borderId="0" xfId="0" applyNumberFormat="1" applyFont="1" applyFill="1" applyBorder="1" applyAlignment="1" applyProtection="1">
      <alignment horizontal="center"/>
      <protection hidden="1"/>
    </xf>
    <xf numFmtId="0" fontId="44" fillId="22" borderId="0" xfId="0" applyNumberFormat="1" applyFont="1" applyFill="1" applyBorder="1" applyAlignment="1" applyProtection="1">
      <alignment horizontal="center"/>
      <protection hidden="1"/>
    </xf>
    <xf numFmtId="0" fontId="44" fillId="22" borderId="5" xfId="0" applyFont="1" applyFill="1" applyBorder="1" applyProtection="1"/>
    <xf numFmtId="0" fontId="43" fillId="22" borderId="0" xfId="0" applyNumberFormat="1" applyFont="1" applyFill="1" applyBorder="1" applyAlignment="1" applyProtection="1">
      <alignment horizontal="center"/>
    </xf>
    <xf numFmtId="0" fontId="44" fillId="22" borderId="0" xfId="0" applyNumberFormat="1" applyFont="1" applyFill="1" applyBorder="1" applyAlignment="1" applyProtection="1">
      <alignment horizontal="center"/>
    </xf>
    <xf numFmtId="170" fontId="18" fillId="22" borderId="5" xfId="0" applyNumberFormat="1" applyFont="1" applyFill="1" applyBorder="1" applyAlignment="1" applyProtection="1">
      <alignment horizontal="left"/>
    </xf>
    <xf numFmtId="170" fontId="19" fillId="22" borderId="0" xfId="0" applyNumberFormat="1" applyFont="1" applyFill="1" applyBorder="1" applyAlignment="1" applyProtection="1">
      <alignment horizontal="center"/>
    </xf>
    <xf numFmtId="170" fontId="18" fillId="22" borderId="0" xfId="0" applyNumberFormat="1" applyFont="1" applyFill="1" applyBorder="1" applyAlignment="1" applyProtection="1">
      <alignment horizontal="center"/>
    </xf>
    <xf numFmtId="0" fontId="44" fillId="22" borderId="0" xfId="0" applyNumberFormat="1" applyFont="1" applyFill="1" applyBorder="1" applyAlignment="1">
      <alignment horizontal="center"/>
    </xf>
    <xf numFmtId="164" fontId="18" fillId="22" borderId="30" xfId="1" applyNumberFormat="1" applyFont="1" applyFill="1" applyBorder="1"/>
    <xf numFmtId="164" fontId="18" fillId="22" borderId="60" xfId="1" applyNumberFormat="1" applyFont="1" applyFill="1" applyBorder="1"/>
    <xf numFmtId="164" fontId="18" fillId="22" borderId="61" xfId="1" applyNumberFormat="1" applyFont="1" applyFill="1" applyBorder="1"/>
    <xf numFmtId="164" fontId="18" fillId="22" borderId="57" xfId="1" applyNumberFormat="1" applyFont="1" applyFill="1" applyBorder="1" applyProtection="1">
      <protection hidden="1"/>
    </xf>
    <xf numFmtId="164" fontId="44" fillId="22" borderId="0" xfId="1" applyNumberFormat="1" applyFont="1" applyFill="1" applyBorder="1" applyProtection="1"/>
    <xf numFmtId="164" fontId="18" fillId="22" borderId="56" xfId="1" applyNumberFormat="1" applyFont="1" applyFill="1" applyBorder="1" applyProtection="1"/>
    <xf numFmtId="164" fontId="18" fillId="22" borderId="5" xfId="1" applyNumberFormat="1" applyFont="1" applyFill="1" applyBorder="1" applyProtection="1"/>
    <xf numFmtId="164" fontId="18" fillId="22" borderId="55" xfId="1" applyNumberFormat="1" applyFont="1" applyFill="1" applyBorder="1" applyProtection="1"/>
    <xf numFmtId="164" fontId="44" fillId="22" borderId="0" xfId="1" applyNumberFormat="1" applyFont="1" applyFill="1" applyBorder="1" applyProtection="1">
      <protection hidden="1"/>
    </xf>
    <xf numFmtId="49" fontId="45" fillId="22" borderId="0" xfId="1" applyNumberFormat="1" applyFont="1" applyFill="1" applyBorder="1" applyProtection="1">
      <protection hidden="1"/>
    </xf>
    <xf numFmtId="170" fontId="18" fillId="22" borderId="0" xfId="1" applyNumberFormat="1" applyFont="1" applyFill="1" applyBorder="1" applyProtection="1">
      <protection hidden="1"/>
    </xf>
    <xf numFmtId="170" fontId="48" fillId="22" borderId="0" xfId="1" applyNumberFormat="1" applyFont="1" applyFill="1" applyBorder="1" applyAlignment="1" applyProtection="1">
      <alignment horizontal="center"/>
      <protection hidden="1"/>
    </xf>
    <xf numFmtId="170" fontId="18" fillId="22" borderId="0" xfId="1" applyNumberFormat="1" applyFont="1" applyFill="1" applyBorder="1" applyAlignment="1" applyProtection="1">
      <alignment horizontal="center"/>
      <protection hidden="1"/>
    </xf>
    <xf numFmtId="170" fontId="18" fillId="22" borderId="0" xfId="0" applyNumberFormat="1" applyFont="1" applyFill="1" applyBorder="1" applyAlignment="1">
      <alignment horizontal="center"/>
    </xf>
    <xf numFmtId="170" fontId="18" fillId="22" borderId="0" xfId="1" applyNumberFormat="1" applyFont="1" applyFill="1" applyBorder="1"/>
    <xf numFmtId="0" fontId="18" fillId="22" borderId="5" xfId="0" applyFont="1" applyFill="1" applyBorder="1" applyAlignment="1" applyProtection="1">
      <alignment horizontal="right"/>
    </xf>
    <xf numFmtId="0" fontId="44" fillId="22" borderId="5" xfId="0" applyFont="1" applyFill="1" applyBorder="1" applyAlignment="1" applyProtection="1">
      <alignment horizontal="left"/>
      <protection hidden="1"/>
    </xf>
    <xf numFmtId="0" fontId="43" fillId="22" borderId="6" xfId="0" applyNumberFormat="1" applyFont="1" applyFill="1" applyBorder="1" applyAlignment="1" applyProtection="1">
      <alignment horizontal="center"/>
      <protection hidden="1"/>
    </xf>
    <xf numFmtId="164" fontId="18" fillId="22" borderId="58" xfId="1" applyNumberFormat="1" applyFont="1" applyFill="1" applyBorder="1" applyProtection="1">
      <protection hidden="1"/>
    </xf>
    <xf numFmtId="164" fontId="18" fillId="22" borderId="55" xfId="1" applyNumberFormat="1" applyFont="1" applyFill="1" applyBorder="1" applyProtection="1">
      <protection hidden="1"/>
    </xf>
    <xf numFmtId="164" fontId="18" fillId="22" borderId="56" xfId="1" applyNumberFormat="1" applyFont="1" applyFill="1" applyBorder="1" applyProtection="1">
      <protection hidden="1"/>
    </xf>
    <xf numFmtId="0" fontId="44" fillId="22" borderId="6" xfId="0" applyNumberFormat="1" applyFont="1" applyFill="1" applyBorder="1" applyAlignment="1" applyProtection="1">
      <alignment horizontal="center"/>
      <protection hidden="1"/>
    </xf>
    <xf numFmtId="164" fontId="44" fillId="22" borderId="6" xfId="1" applyNumberFormat="1" applyFont="1" applyFill="1" applyBorder="1" applyProtection="1">
      <protection hidden="1"/>
    </xf>
    <xf numFmtId="0" fontId="18" fillId="22" borderId="5" xfId="0" applyFont="1" applyFill="1" applyBorder="1" applyProtection="1"/>
    <xf numFmtId="170" fontId="18" fillId="22" borderId="5" xfId="0" applyNumberFormat="1" applyFont="1" applyFill="1" applyBorder="1" applyProtection="1">
      <protection hidden="1"/>
    </xf>
    <xf numFmtId="2" fontId="45" fillId="22" borderId="0" xfId="2" applyNumberFormat="1" applyFont="1" applyFill="1" applyBorder="1" applyAlignment="1" applyProtection="1">
      <alignment horizontal="center"/>
      <protection hidden="1"/>
    </xf>
    <xf numFmtId="2" fontId="45" fillId="22" borderId="0" xfId="2" applyNumberFormat="1" applyFont="1" applyFill="1" applyBorder="1" applyAlignment="1" applyProtection="1">
      <alignment horizontal="center"/>
    </xf>
    <xf numFmtId="0" fontId="20" fillId="22" borderId="0" xfId="2" applyNumberFormat="1" applyFont="1" applyFill="1" applyBorder="1" applyAlignment="1" applyProtection="1">
      <alignment horizontal="center"/>
      <protection hidden="1"/>
    </xf>
    <xf numFmtId="164" fontId="18" fillId="22" borderId="12" xfId="1" applyNumberFormat="1" applyFont="1" applyFill="1" applyBorder="1"/>
    <xf numFmtId="164" fontId="45" fillId="22" borderId="0" xfId="1" applyNumberFormat="1" applyFont="1" applyFill="1" applyBorder="1" applyProtection="1">
      <protection hidden="1"/>
    </xf>
    <xf numFmtId="164" fontId="45" fillId="22" borderId="0" xfId="1" applyNumberFormat="1" applyFont="1" applyFill="1" applyBorder="1"/>
    <xf numFmtId="164" fontId="18" fillId="22" borderId="0" xfId="1" applyNumberFormat="1" applyFont="1" applyFill="1" applyBorder="1" applyAlignment="1" applyProtection="1">
      <alignment horizontal="center"/>
      <protection hidden="1"/>
    </xf>
    <xf numFmtId="164" fontId="45" fillId="22" borderId="0" xfId="1" applyNumberFormat="1" applyFont="1" applyFill="1" applyBorder="1" applyAlignment="1" applyProtection="1">
      <alignment horizontal="center"/>
      <protection hidden="1"/>
    </xf>
    <xf numFmtId="0" fontId="45" fillId="22" borderId="0" xfId="2" applyNumberFormat="1" applyFont="1" applyFill="1" applyBorder="1" applyAlignment="1">
      <alignment horizontal="center"/>
    </xf>
    <xf numFmtId="164" fontId="18" fillId="22" borderId="0" xfId="1" applyNumberFormat="1" applyFont="1" applyFill="1" applyBorder="1" applyAlignment="1" applyProtection="1">
      <alignment horizontal="center"/>
    </xf>
    <xf numFmtId="0" fontId="18" fillId="22" borderId="0" xfId="2" applyNumberFormat="1" applyFont="1" applyFill="1" applyBorder="1" applyAlignment="1" applyProtection="1">
      <alignment horizontal="center"/>
      <protection hidden="1"/>
    </xf>
    <xf numFmtId="164" fontId="18" fillId="22" borderId="5" xfId="1" applyNumberFormat="1" applyFont="1" applyFill="1" applyBorder="1" applyAlignment="1">
      <alignment horizontal="center"/>
    </xf>
    <xf numFmtId="164" fontId="18" fillId="22" borderId="1" xfId="1" applyNumberFormat="1" applyFont="1" applyFill="1" applyBorder="1" applyAlignment="1">
      <alignment horizontal="center"/>
    </xf>
    <xf numFmtId="164" fontId="18" fillId="22" borderId="13" xfId="1" applyNumberFormat="1" applyFont="1" applyFill="1" applyBorder="1" applyAlignment="1">
      <alignment horizontal="center"/>
    </xf>
    <xf numFmtId="0" fontId="18" fillId="22" borderId="3" xfId="0" applyNumberFormat="1" applyFont="1" applyFill="1" applyBorder="1" applyAlignment="1" applyProtection="1">
      <alignment horizontal="center"/>
      <protection hidden="1"/>
    </xf>
    <xf numFmtId="0" fontId="18" fillId="22" borderId="0" xfId="0" applyNumberFormat="1" applyFont="1" applyFill="1" applyBorder="1" applyAlignment="1">
      <alignment horizontal="center"/>
    </xf>
    <xf numFmtId="0" fontId="18" fillId="22" borderId="1" xfId="0" applyNumberFormat="1" applyFont="1" applyFill="1" applyBorder="1" applyAlignment="1">
      <alignment horizontal="center"/>
    </xf>
    <xf numFmtId="167" fontId="18" fillId="22" borderId="10" xfId="0" applyNumberFormat="1" applyFont="1" applyFill="1" applyBorder="1" applyAlignment="1">
      <alignment horizontal="left"/>
    </xf>
    <xf numFmtId="0" fontId="18" fillId="22" borderId="0" xfId="0" applyFont="1" applyFill="1" applyBorder="1" applyAlignment="1">
      <alignment horizontal="center"/>
    </xf>
    <xf numFmtId="164" fontId="18" fillId="22" borderId="13" xfId="0" applyNumberFormat="1" applyFont="1" applyFill="1" applyBorder="1"/>
    <xf numFmtId="10" fontId="18" fillId="22" borderId="5" xfId="2" applyNumberFormat="1" applyFont="1" applyFill="1" applyBorder="1"/>
    <xf numFmtId="164" fontId="18" fillId="22" borderId="2" xfId="1" applyNumberFormat="1" applyFont="1" applyFill="1" applyBorder="1" applyAlignment="1">
      <alignment horizontal="center"/>
    </xf>
    <xf numFmtId="164" fontId="18" fillId="22" borderId="14" xfId="1" applyNumberFormat="1" applyFont="1" applyFill="1" applyBorder="1" applyAlignment="1" applyProtection="1">
      <alignment horizontal="center"/>
    </xf>
    <xf numFmtId="0" fontId="18" fillId="22" borderId="0" xfId="0" applyFont="1" applyFill="1" applyProtection="1">
      <protection hidden="1"/>
    </xf>
    <xf numFmtId="164" fontId="18" fillId="22" borderId="86" xfId="0" applyNumberFormat="1" applyFont="1" applyFill="1" applyBorder="1" applyAlignment="1" applyProtection="1">
      <alignment horizontal="center"/>
    </xf>
    <xf numFmtId="0" fontId="35" fillId="22" borderId="90" xfId="0" applyFont="1" applyFill="1" applyBorder="1" applyAlignment="1">
      <alignment horizontal="center" vertical="top"/>
    </xf>
    <xf numFmtId="0" fontId="0" fillId="22" borderId="80" xfId="0" applyFill="1" applyBorder="1" applyAlignment="1">
      <alignment horizontal="center" vertical="top"/>
    </xf>
    <xf numFmtId="164" fontId="20" fillId="22" borderId="69" xfId="0" applyNumberFormat="1" applyFont="1" applyFill="1" applyBorder="1" applyProtection="1">
      <protection hidden="1"/>
    </xf>
    <xf numFmtId="164" fontId="20" fillId="22" borderId="55" xfId="0" applyNumberFormat="1" applyFont="1" applyFill="1" applyBorder="1" applyProtection="1">
      <protection hidden="1"/>
    </xf>
    <xf numFmtId="164" fontId="20" fillId="22" borderId="56" xfId="0" applyNumberFormat="1" applyFont="1" applyFill="1" applyBorder="1" applyProtection="1">
      <protection hidden="1"/>
    </xf>
    <xf numFmtId="164" fontId="20" fillId="22" borderId="56" xfId="1" applyNumberFormat="1" applyFont="1" applyFill="1" applyBorder="1" applyProtection="1">
      <protection hidden="1"/>
    </xf>
    <xf numFmtId="164" fontId="20" fillId="22" borderId="48" xfId="1" applyNumberFormat="1" applyFont="1" applyFill="1" applyBorder="1" applyProtection="1">
      <protection hidden="1"/>
    </xf>
    <xf numFmtId="164" fontId="20" fillId="22" borderId="58" xfId="1" applyNumberFormat="1" applyFont="1" applyFill="1" applyBorder="1" applyProtection="1">
      <protection hidden="1"/>
    </xf>
    <xf numFmtId="164" fontId="20" fillId="22" borderId="55" xfId="1" applyNumberFormat="1" applyFont="1" applyFill="1" applyBorder="1" applyProtection="1">
      <protection hidden="1"/>
    </xf>
    <xf numFmtId="164" fontId="20" fillId="22" borderId="57" xfId="1" applyNumberFormat="1" applyFont="1" applyFill="1" applyBorder="1" applyProtection="1">
      <protection hidden="1"/>
    </xf>
    <xf numFmtId="164" fontId="18" fillId="22" borderId="4" xfId="1" applyNumberFormat="1" applyFont="1" applyFill="1" applyBorder="1" applyAlignment="1" applyProtection="1">
      <protection hidden="1"/>
    </xf>
    <xf numFmtId="164" fontId="18" fillId="22" borderId="51" xfId="1" applyNumberFormat="1" applyFont="1" applyFill="1" applyBorder="1"/>
    <xf numFmtId="164" fontId="18" fillId="22" borderId="52" xfId="1" applyNumberFormat="1" applyFont="1" applyFill="1" applyBorder="1" applyProtection="1"/>
    <xf numFmtId="164" fontId="18" fillId="22" borderId="52" xfId="0" applyNumberFormat="1" applyFont="1" applyFill="1" applyBorder="1"/>
    <xf numFmtId="164" fontId="18" fillId="22" borderId="53" xfId="0" applyNumberFormat="1" applyFont="1" applyFill="1" applyBorder="1"/>
    <xf numFmtId="164" fontId="18" fillId="22" borderId="2" xfId="1" applyNumberFormat="1" applyFont="1" applyFill="1" applyBorder="1" applyProtection="1"/>
    <xf numFmtId="164" fontId="18" fillId="22" borderId="8" xfId="1" applyNumberFormat="1" applyFont="1" applyFill="1" applyBorder="1" applyProtection="1"/>
    <xf numFmtId="164" fontId="18" fillId="22" borderId="0" xfId="1" applyNumberFormat="1" applyFont="1" applyFill="1" applyProtection="1"/>
    <xf numFmtId="164" fontId="18" fillId="22" borderId="51" xfId="1" applyNumberFormat="1" applyFont="1" applyFill="1" applyBorder="1" applyProtection="1"/>
    <xf numFmtId="164" fontId="18" fillId="22" borderId="14" xfId="1" applyNumberFormat="1" applyFont="1" applyFill="1" applyBorder="1" applyProtection="1"/>
    <xf numFmtId="0" fontId="18" fillId="22" borderId="0" xfId="0" applyFont="1" applyFill="1" applyProtection="1"/>
    <xf numFmtId="164" fontId="18" fillId="22" borderId="55" xfId="0" applyNumberFormat="1" applyFont="1" applyFill="1" applyBorder="1" applyProtection="1"/>
    <xf numFmtId="164" fontId="18" fillId="22" borderId="56" xfId="0" applyNumberFormat="1" applyFont="1" applyFill="1" applyBorder="1" applyProtection="1"/>
    <xf numFmtId="164" fontId="18" fillId="22" borderId="21" xfId="0" applyNumberFormat="1" applyFont="1" applyFill="1" applyBorder="1"/>
    <xf numFmtId="164" fontId="18" fillId="22" borderId="22" xfId="0" applyNumberFormat="1" applyFont="1" applyFill="1" applyBorder="1"/>
    <xf numFmtId="164" fontId="18" fillId="22" borderId="23" xfId="0" applyNumberFormat="1" applyFont="1" applyFill="1" applyBorder="1"/>
    <xf numFmtId="0" fontId="18" fillId="22" borderId="25" xfId="0" applyFont="1" applyFill="1" applyBorder="1"/>
    <xf numFmtId="164" fontId="18" fillId="22" borderId="25" xfId="0" applyNumberFormat="1" applyFont="1" applyFill="1" applyBorder="1"/>
    <xf numFmtId="164" fontId="18" fillId="22" borderId="53" xfId="1" applyNumberFormat="1" applyFont="1" applyFill="1" applyBorder="1"/>
    <xf numFmtId="164" fontId="18" fillId="22" borderId="14" xfId="1" applyNumberFormat="1" applyFont="1" applyFill="1" applyBorder="1"/>
    <xf numFmtId="164" fontId="18" fillId="22" borderId="15" xfId="1" applyNumberFormat="1" applyFont="1" applyFill="1" applyBorder="1"/>
    <xf numFmtId="164" fontId="18" fillId="22" borderId="0" xfId="0" applyNumberFormat="1" applyFont="1" applyFill="1" applyBorder="1"/>
    <xf numFmtId="164" fontId="18" fillId="22" borderId="14" xfId="0" applyNumberFormat="1" applyFont="1" applyFill="1" applyBorder="1"/>
    <xf numFmtId="164" fontId="18" fillId="22" borderId="52" xfId="1" applyNumberFormat="1" applyFont="1" applyFill="1" applyBorder="1"/>
    <xf numFmtId="164" fontId="18" fillId="22" borderId="102" xfId="0" applyNumberFormat="1" applyFont="1" applyFill="1" applyBorder="1"/>
    <xf numFmtId="164" fontId="18" fillId="22" borderId="55" xfId="0" applyNumberFormat="1" applyFont="1" applyFill="1" applyBorder="1"/>
    <xf numFmtId="164" fontId="18" fillId="22" borderId="104" xfId="0" applyNumberFormat="1" applyFont="1" applyFill="1" applyBorder="1"/>
    <xf numFmtId="0" fontId="0" fillId="22" borderId="32" xfId="0" applyFill="1" applyBorder="1" applyAlignment="1">
      <alignment horizontal="center" vertical="top"/>
    </xf>
    <xf numFmtId="0" fontId="0" fillId="22" borderId="7" xfId="0" applyFill="1" applyBorder="1" applyAlignment="1">
      <alignment horizontal="center" vertical="top"/>
    </xf>
    <xf numFmtId="0" fontId="3" fillId="22" borderId="32" xfId="0" applyFont="1" applyFill="1" applyBorder="1"/>
    <xf numFmtId="0" fontId="0" fillId="22" borderId="3" xfId="0" applyFill="1" applyBorder="1"/>
    <xf numFmtId="169" fontId="22" fillId="22" borderId="3" xfId="0" applyNumberFormat="1" applyFont="1" applyFill="1" applyBorder="1"/>
    <xf numFmtId="0" fontId="22" fillId="22" borderId="3" xfId="0" applyFont="1" applyFill="1" applyBorder="1"/>
    <xf numFmtId="168" fontId="0" fillId="22" borderId="0" xfId="0" applyNumberFormat="1" applyFill="1" applyBorder="1"/>
    <xf numFmtId="0" fontId="0" fillId="22" borderId="0" xfId="0" applyNumberFormat="1" applyFill="1" applyBorder="1"/>
    <xf numFmtId="0" fontId="12" fillId="22" borderId="0" xfId="0" applyFont="1" applyFill="1" applyBorder="1"/>
    <xf numFmtId="0" fontId="30" fillId="22" borderId="0" xfId="0" applyFont="1" applyFill="1" applyBorder="1"/>
    <xf numFmtId="0" fontId="38" fillId="22" borderId="0" xfId="0" applyFont="1" applyFill="1" applyBorder="1" applyAlignment="1">
      <alignment horizontal="center" wrapText="1"/>
    </xf>
    <xf numFmtId="0" fontId="0" fillId="22" borderId="0" xfId="0" applyFill="1" applyBorder="1" applyAlignment="1">
      <alignment horizontal="center" wrapText="1"/>
    </xf>
    <xf numFmtId="0" fontId="0" fillId="22" borderId="32" xfId="0" applyFill="1" applyBorder="1"/>
    <xf numFmtId="0" fontId="7" fillId="22" borderId="0" xfId="0" applyNumberFormat="1" applyFont="1" applyFill="1" applyBorder="1" applyAlignment="1">
      <alignment horizontal="center"/>
    </xf>
    <xf numFmtId="0" fontId="21" fillId="22" borderId="0" xfId="0" applyFont="1" applyFill="1" applyBorder="1"/>
    <xf numFmtId="0" fontId="0" fillId="22" borderId="33" xfId="0" applyFill="1" applyBorder="1"/>
    <xf numFmtId="0" fontId="22" fillId="22" borderId="32" xfId="0" applyFont="1" applyFill="1" applyBorder="1" applyAlignment="1">
      <alignment horizontal="right"/>
    </xf>
    <xf numFmtId="0" fontId="22" fillId="22" borderId="29" xfId="0" applyFont="1" applyFill="1" applyBorder="1" applyAlignment="1">
      <alignment horizontal="right"/>
    </xf>
    <xf numFmtId="10" fontId="4" fillId="22" borderId="30" xfId="2" applyNumberFormat="1" applyFont="1" applyFill="1" applyBorder="1" applyAlignment="1">
      <alignment horizontal="center"/>
    </xf>
    <xf numFmtId="0" fontId="4" fillId="22" borderId="30" xfId="0" applyFont="1" applyFill="1" applyBorder="1" applyAlignment="1"/>
    <xf numFmtId="0" fontId="4" fillId="22" borderId="30" xfId="0" applyFont="1" applyFill="1" applyBorder="1"/>
    <xf numFmtId="0" fontId="0" fillId="22" borderId="30" xfId="0" applyFill="1" applyBorder="1"/>
    <xf numFmtId="0" fontId="0" fillId="22" borderId="31" xfId="0" applyFill="1" applyBorder="1"/>
    <xf numFmtId="0" fontId="4" fillId="22" borderId="0" xfId="0" applyNumberFormat="1" applyFont="1" applyFill="1" applyBorder="1" applyAlignment="1"/>
    <xf numFmtId="0" fontId="4" fillId="22" borderId="33" xfId="0" applyFont="1" applyFill="1" applyBorder="1"/>
    <xf numFmtId="0" fontId="0" fillId="22" borderId="0" xfId="0" applyFill="1"/>
    <xf numFmtId="0" fontId="33" fillId="22" borderId="33" xfId="0" applyFont="1" applyFill="1" applyBorder="1"/>
    <xf numFmtId="0" fontId="31" fillId="22" borderId="0" xfId="0" applyFont="1" applyFill="1" applyBorder="1"/>
    <xf numFmtId="0" fontId="30" fillId="22" borderId="33" xfId="0" applyFont="1" applyFill="1" applyBorder="1"/>
    <xf numFmtId="0" fontId="55" fillId="22" borderId="0" xfId="0" applyFont="1" applyFill="1" applyBorder="1"/>
    <xf numFmtId="0" fontId="70" fillId="22" borderId="0" xfId="0" applyFont="1" applyFill="1" applyBorder="1"/>
    <xf numFmtId="0" fontId="70" fillId="22" borderId="33" xfId="0" applyFont="1" applyFill="1" applyBorder="1"/>
    <xf numFmtId="0" fontId="0" fillId="22" borderId="0" xfId="0" applyFont="1" applyFill="1" applyBorder="1"/>
    <xf numFmtId="0" fontId="0" fillId="22" borderId="33" xfId="0" applyFont="1" applyFill="1" applyBorder="1"/>
    <xf numFmtId="0" fontId="0" fillId="22" borderId="0" xfId="1" applyNumberFormat="1" applyFont="1" applyFill="1" applyBorder="1"/>
    <xf numFmtId="0" fontId="0" fillId="22" borderId="33" xfId="1" applyNumberFormat="1" applyFont="1" applyFill="1" applyBorder="1"/>
    <xf numFmtId="0" fontId="35" fillId="22" borderId="26" xfId="0" applyFont="1" applyFill="1" applyBorder="1" applyAlignment="1">
      <alignment horizontal="center" vertical="top"/>
    </xf>
    <xf numFmtId="0" fontId="36" fillId="22" borderId="27" xfId="0" applyFont="1" applyFill="1" applyBorder="1" applyAlignment="1">
      <alignment horizontal="center" vertical="top"/>
    </xf>
    <xf numFmtId="0" fontId="0" fillId="22" borderId="27" xfId="0" applyFill="1" applyBorder="1" applyAlignment="1"/>
    <xf numFmtId="0" fontId="36" fillId="22" borderId="27" xfId="0" applyFont="1" applyFill="1" applyBorder="1" applyAlignment="1">
      <alignment vertical="center"/>
    </xf>
    <xf numFmtId="0" fontId="0" fillId="22" borderId="27" xfId="0" applyFill="1" applyBorder="1" applyAlignment="1">
      <alignment vertical="center"/>
    </xf>
    <xf numFmtId="0" fontId="0" fillId="22" borderId="28" xfId="0" applyFill="1" applyBorder="1" applyAlignment="1"/>
    <xf numFmtId="0" fontId="0" fillId="22" borderId="29" xfId="0" applyFill="1" applyBorder="1" applyAlignment="1">
      <alignment horizontal="center" vertical="top"/>
    </xf>
    <xf numFmtId="0" fontId="0" fillId="22" borderId="30" xfId="0" applyFill="1" applyBorder="1" applyAlignment="1"/>
    <xf numFmtId="0" fontId="36" fillId="22" borderId="30" xfId="0" applyFont="1" applyFill="1" applyBorder="1" applyAlignment="1">
      <alignment vertical="center"/>
    </xf>
    <xf numFmtId="0" fontId="0" fillId="22" borderId="31" xfId="0" applyFill="1" applyBorder="1" applyAlignment="1"/>
    <xf numFmtId="0" fontId="22" fillId="22" borderId="34" xfId="0" applyFont="1" applyFill="1" applyBorder="1"/>
    <xf numFmtId="0" fontId="5" fillId="22" borderId="32" xfId="0" applyFont="1" applyFill="1" applyBorder="1"/>
    <xf numFmtId="0" fontId="3" fillId="22" borderId="37" xfId="0" applyFont="1" applyFill="1" applyBorder="1"/>
    <xf numFmtId="0" fontId="22" fillId="22" borderId="38" xfId="0" applyFont="1" applyFill="1" applyBorder="1" applyAlignment="1">
      <alignment vertical="center"/>
    </xf>
    <xf numFmtId="0" fontId="0" fillId="22" borderId="1" xfId="0" applyFill="1" applyBorder="1" applyAlignment="1">
      <alignment horizontal="center" vertical="top"/>
    </xf>
    <xf numFmtId="0" fontId="22" fillId="22" borderId="11" xfId="0" applyNumberFormat="1" applyFont="1" applyFill="1" applyBorder="1" applyAlignment="1" applyProtection="1">
      <alignment horizontal="left" vertical="center"/>
      <protection locked="0"/>
    </xf>
    <xf numFmtId="0" fontId="22" fillId="22" borderId="32" xfId="0" applyFont="1" applyFill="1" applyBorder="1" applyAlignment="1" applyProtection="1">
      <alignment horizontal="right" vertical="center"/>
    </xf>
    <xf numFmtId="49" fontId="40" fillId="22" borderId="0" xfId="0" applyNumberFormat="1" applyFont="1" applyFill="1" applyBorder="1" applyAlignment="1" applyProtection="1">
      <alignment vertical="center"/>
      <protection locked="0"/>
    </xf>
    <xf numFmtId="49" fontId="40" fillId="22" borderId="69" xfId="0" applyNumberFormat="1" applyFont="1" applyFill="1" applyBorder="1" applyAlignment="1" applyProtection="1">
      <alignment vertical="center"/>
      <protection locked="0"/>
    </xf>
    <xf numFmtId="49" fontId="40" fillId="22" borderId="33" xfId="0" applyNumberFormat="1" applyFont="1" applyFill="1" applyBorder="1" applyAlignment="1" applyProtection="1">
      <alignment vertical="center"/>
      <protection locked="0"/>
    </xf>
    <xf numFmtId="164" fontId="3" fillId="22" borderId="42" xfId="1" applyNumberFormat="1" applyFont="1" applyFill="1" applyBorder="1" applyAlignment="1">
      <alignment horizontal="center"/>
    </xf>
    <xf numFmtId="164" fontId="3" fillId="22" borderId="5" xfId="0" applyNumberFormat="1" applyFont="1" applyFill="1" applyBorder="1" applyAlignment="1">
      <alignment horizontal="center"/>
    </xf>
    <xf numFmtId="164" fontId="3" fillId="22" borderId="0" xfId="0" applyNumberFormat="1" applyFont="1" applyFill="1" applyBorder="1" applyAlignment="1">
      <alignment horizontal="center"/>
    </xf>
    <xf numFmtId="164" fontId="3" fillId="22" borderId="43" xfId="1" applyNumberFormat="1" applyFont="1" applyFill="1" applyBorder="1" applyAlignment="1">
      <alignment horizontal="center"/>
    </xf>
    <xf numFmtId="0" fontId="3" fillId="22" borderId="42" xfId="0" applyFont="1" applyFill="1" applyBorder="1"/>
    <xf numFmtId="164" fontId="3" fillId="22" borderId="30" xfId="0" applyNumberFormat="1" applyFont="1" applyFill="1" applyBorder="1" applyAlignment="1">
      <alignment horizontal="center"/>
    </xf>
    <xf numFmtId="0" fontId="0" fillId="22" borderId="44" xfId="0" applyFill="1" applyBorder="1" applyAlignment="1">
      <alignment horizontal="center"/>
    </xf>
    <xf numFmtId="0" fontId="42" fillId="22" borderId="38" xfId="0" applyFont="1" applyFill="1" applyBorder="1" applyProtection="1"/>
    <xf numFmtId="0" fontId="10" fillId="22" borderId="29" xfId="0" applyFont="1" applyFill="1" applyBorder="1" applyAlignment="1" applyProtection="1">
      <alignment horizontal="center"/>
    </xf>
    <xf numFmtId="164" fontId="3" fillId="22" borderId="73" xfId="0" applyNumberFormat="1" applyFont="1" applyFill="1" applyBorder="1" applyProtection="1">
      <protection hidden="1"/>
    </xf>
    <xf numFmtId="164" fontId="3" fillId="22" borderId="63" xfId="0" applyNumberFormat="1" applyFont="1" applyFill="1" applyBorder="1" applyProtection="1">
      <protection hidden="1"/>
    </xf>
    <xf numFmtId="164" fontId="3" fillId="22" borderId="42" xfId="0" applyNumberFormat="1" applyFont="1" applyFill="1" applyBorder="1" applyProtection="1">
      <protection hidden="1"/>
    </xf>
    <xf numFmtId="164" fontId="3" fillId="22" borderId="60" xfId="0" applyNumberFormat="1" applyFont="1" applyFill="1" applyBorder="1" applyProtection="1">
      <protection hidden="1"/>
    </xf>
    <xf numFmtId="164" fontId="3" fillId="22" borderId="43" xfId="0" applyNumberFormat="1" applyFont="1" applyFill="1" applyBorder="1" applyProtection="1">
      <protection hidden="1"/>
    </xf>
    <xf numFmtId="164" fontId="3" fillId="22" borderId="38" xfId="0" applyNumberFormat="1" applyFont="1" applyFill="1" applyBorder="1" applyProtection="1">
      <protection hidden="1"/>
    </xf>
    <xf numFmtId="0" fontId="3" fillId="22" borderId="37" xfId="0" applyFont="1" applyFill="1" applyBorder="1" applyProtection="1">
      <protection hidden="1"/>
    </xf>
    <xf numFmtId="164" fontId="3" fillId="22" borderId="34" xfId="0" applyNumberFormat="1" applyFont="1" applyFill="1" applyBorder="1" applyProtection="1">
      <protection hidden="1"/>
    </xf>
    <xf numFmtId="0" fontId="3" fillId="22" borderId="59" xfId="0" applyFont="1" applyFill="1" applyBorder="1" applyProtection="1">
      <protection hidden="1"/>
    </xf>
    <xf numFmtId="164" fontId="3" fillId="22" borderId="59" xfId="1" applyNumberFormat="1" applyFont="1" applyFill="1" applyBorder="1" applyProtection="1">
      <protection hidden="1"/>
    </xf>
    <xf numFmtId="164" fontId="3" fillId="22" borderId="32" xfId="0" applyNumberFormat="1" applyFont="1" applyFill="1" applyBorder="1" applyProtection="1">
      <protection hidden="1"/>
    </xf>
    <xf numFmtId="0" fontId="3" fillId="22" borderId="37" xfId="0" applyFont="1" applyFill="1" applyBorder="1" applyProtection="1"/>
    <xf numFmtId="164" fontId="0" fillId="22" borderId="32" xfId="0" applyNumberFormat="1" applyFill="1" applyBorder="1" applyProtection="1">
      <protection hidden="1"/>
    </xf>
    <xf numFmtId="164" fontId="3" fillId="22" borderId="0" xfId="0" applyNumberFormat="1" applyFont="1" applyFill="1" applyBorder="1" applyProtection="1">
      <protection hidden="1"/>
    </xf>
    <xf numFmtId="0" fontId="10" fillId="22" borderId="34" xfId="0" applyFont="1" applyFill="1" applyBorder="1" applyProtection="1"/>
    <xf numFmtId="164" fontId="3" fillId="22" borderId="72" xfId="0" applyNumberFormat="1" applyFont="1" applyFill="1" applyBorder="1" applyProtection="1">
      <protection hidden="1"/>
    </xf>
    <xf numFmtId="164" fontId="0" fillId="22" borderId="43" xfId="0" applyNumberFormat="1" applyFill="1" applyBorder="1" applyProtection="1">
      <protection hidden="1"/>
    </xf>
    <xf numFmtId="164" fontId="0" fillId="22" borderId="37" xfId="0" applyNumberFormat="1" applyFill="1" applyBorder="1" applyProtection="1">
      <protection hidden="1"/>
    </xf>
    <xf numFmtId="0" fontId="9" fillId="22" borderId="37" xfId="0" applyFont="1" applyFill="1" applyBorder="1" applyProtection="1">
      <protection hidden="1"/>
    </xf>
    <xf numFmtId="164" fontId="3" fillId="22" borderId="37" xfId="1" applyNumberFormat="1" applyFont="1" applyFill="1" applyBorder="1" applyProtection="1">
      <protection hidden="1"/>
    </xf>
    <xf numFmtId="164" fontId="3" fillId="22" borderId="5" xfId="1" applyNumberFormat="1" applyFont="1" applyFill="1" applyBorder="1" applyProtection="1">
      <protection hidden="1"/>
    </xf>
    <xf numFmtId="164" fontId="3" fillId="22" borderId="43" xfId="1" applyNumberFormat="1" applyFont="1" applyFill="1" applyBorder="1" applyProtection="1">
      <protection hidden="1"/>
    </xf>
    <xf numFmtId="164" fontId="3" fillId="22" borderId="33" xfId="1" applyNumberFormat="1" applyFont="1" applyFill="1" applyBorder="1" applyProtection="1">
      <protection hidden="1"/>
    </xf>
    <xf numFmtId="0" fontId="9" fillId="22" borderId="32" xfId="0" applyFont="1" applyFill="1" applyBorder="1" applyProtection="1"/>
    <xf numFmtId="164" fontId="3" fillId="22" borderId="29" xfId="1" applyNumberFormat="1" applyFont="1" applyFill="1" applyBorder="1" applyProtection="1">
      <protection hidden="1"/>
    </xf>
    <xf numFmtId="0" fontId="9" fillId="22" borderId="48" xfId="0" applyFont="1" applyFill="1" applyBorder="1" applyProtection="1"/>
    <xf numFmtId="164" fontId="3" fillId="22" borderId="18" xfId="1" applyNumberFormat="1" applyFont="1" applyFill="1" applyBorder="1" applyProtection="1">
      <protection hidden="1"/>
    </xf>
    <xf numFmtId="0" fontId="13" fillId="22" borderId="32" xfId="0" applyFont="1" applyFill="1" applyBorder="1" applyProtection="1"/>
    <xf numFmtId="164" fontId="0" fillId="22" borderId="32" xfId="0" applyNumberFormat="1" applyFont="1" applyFill="1" applyBorder="1" applyProtection="1">
      <protection hidden="1"/>
    </xf>
    <xf numFmtId="164" fontId="0" fillId="22" borderId="43" xfId="0" applyNumberFormat="1" applyFont="1" applyFill="1" applyBorder="1" applyProtection="1">
      <protection hidden="1"/>
    </xf>
    <xf numFmtId="164" fontId="13" fillId="22" borderId="32" xfId="0" applyNumberFormat="1" applyFont="1" applyFill="1" applyBorder="1" applyProtection="1">
      <protection hidden="1"/>
    </xf>
    <xf numFmtId="164" fontId="13" fillId="22" borderId="43" xfId="0" applyNumberFormat="1" applyFont="1" applyFill="1" applyBorder="1" applyProtection="1">
      <protection hidden="1"/>
    </xf>
    <xf numFmtId="0" fontId="3" fillId="22" borderId="36" xfId="0" applyFont="1" applyFill="1" applyBorder="1" applyProtection="1"/>
    <xf numFmtId="0" fontId="0" fillId="22" borderId="37" xfId="0" applyFont="1" applyFill="1" applyBorder="1" applyProtection="1"/>
    <xf numFmtId="0" fontId="0" fillId="22" borderId="37" xfId="0" applyFill="1" applyBorder="1" applyProtection="1"/>
    <xf numFmtId="0" fontId="14" fillId="22" borderId="37" xfId="0" applyFont="1" applyFill="1" applyBorder="1" applyAlignment="1" applyProtection="1">
      <alignment horizontal="left"/>
    </xf>
    <xf numFmtId="164" fontId="14" fillId="22" borderId="71" xfId="1" applyNumberFormat="1" applyFont="1" applyFill="1" applyBorder="1" applyProtection="1">
      <protection hidden="1"/>
    </xf>
    <xf numFmtId="164" fontId="14" fillId="22" borderId="43" xfId="1" applyNumberFormat="1" applyFont="1" applyFill="1" applyBorder="1" applyProtection="1">
      <protection hidden="1"/>
    </xf>
    <xf numFmtId="0" fontId="14" fillId="22" borderId="32" xfId="0" applyFont="1" applyFill="1" applyBorder="1" applyAlignment="1" applyProtection="1">
      <alignment horizontal="right"/>
    </xf>
    <xf numFmtId="164" fontId="14" fillId="22" borderId="43" xfId="1" applyNumberFormat="1" applyFont="1" applyFill="1" applyBorder="1" applyAlignment="1" applyProtection="1">
      <alignment horizontal="center"/>
      <protection hidden="1"/>
    </xf>
    <xf numFmtId="164" fontId="3" fillId="22" borderId="48" xfId="1" applyNumberFormat="1" applyFont="1" applyFill="1" applyBorder="1" applyProtection="1">
      <protection hidden="1"/>
    </xf>
    <xf numFmtId="0" fontId="3" fillId="22" borderId="32" xfId="0" applyFont="1" applyFill="1" applyBorder="1" applyProtection="1"/>
    <xf numFmtId="0" fontId="3" fillId="22" borderId="32" xfId="0" applyFont="1" applyFill="1" applyBorder="1" applyProtection="1">
      <protection hidden="1"/>
    </xf>
    <xf numFmtId="164" fontId="0" fillId="22" borderId="0" xfId="1" applyNumberFormat="1" applyFont="1" applyFill="1" applyBorder="1" applyProtection="1">
      <protection hidden="1"/>
    </xf>
    <xf numFmtId="164" fontId="0" fillId="22" borderId="43" xfId="1" applyNumberFormat="1" applyFont="1" applyFill="1" applyBorder="1" applyProtection="1">
      <protection hidden="1"/>
    </xf>
    <xf numFmtId="164" fontId="3" fillId="22" borderId="92" xfId="0" applyNumberFormat="1" applyFont="1" applyFill="1" applyBorder="1" applyProtection="1">
      <protection hidden="1"/>
    </xf>
    <xf numFmtId="164" fontId="3" fillId="22" borderId="43" xfId="1" applyNumberFormat="1" applyFont="1" applyFill="1" applyBorder="1" applyProtection="1"/>
    <xf numFmtId="164" fontId="14" fillId="22" borderId="43" xfId="1" applyNumberFormat="1" applyFont="1" applyFill="1" applyBorder="1" applyAlignment="1" applyProtection="1">
      <alignment horizontal="center"/>
    </xf>
    <xf numFmtId="164" fontId="3" fillId="22" borderId="63" xfId="1" applyNumberFormat="1" applyFont="1" applyFill="1" applyBorder="1" applyProtection="1">
      <protection hidden="1"/>
    </xf>
    <xf numFmtId="164" fontId="3" fillId="22" borderId="0" xfId="1" applyNumberFormat="1" applyFont="1" applyFill="1" applyBorder="1" applyProtection="1">
      <protection hidden="1"/>
    </xf>
    <xf numFmtId="164" fontId="28" fillId="22" borderId="33" xfId="1" applyNumberFormat="1" applyFont="1" applyFill="1" applyBorder="1" applyProtection="1">
      <protection hidden="1"/>
    </xf>
    <xf numFmtId="164" fontId="3" fillId="22" borderId="64" xfId="1" applyNumberFormat="1" applyFont="1" applyFill="1" applyBorder="1" applyProtection="1">
      <protection hidden="1"/>
    </xf>
    <xf numFmtId="0" fontId="3" fillId="22" borderId="60" xfId="0" applyFont="1" applyFill="1" applyBorder="1" applyProtection="1">
      <protection hidden="1"/>
    </xf>
    <xf numFmtId="164" fontId="3" fillId="22" borderId="58" xfId="0" applyNumberFormat="1" applyFont="1" applyFill="1" applyBorder="1" applyProtection="1">
      <protection hidden="1"/>
    </xf>
    <xf numFmtId="164" fontId="3" fillId="22" borderId="55" xfId="0" applyNumberFormat="1" applyFont="1" applyFill="1" applyBorder="1" applyProtection="1">
      <protection hidden="1"/>
    </xf>
    <xf numFmtId="164" fontId="3" fillId="22" borderId="18" xfId="0" applyNumberFormat="1" applyFont="1" applyFill="1" applyBorder="1" applyProtection="1">
      <protection hidden="1"/>
    </xf>
    <xf numFmtId="164" fontId="3" fillId="22" borderId="43" xfId="1" applyNumberFormat="1" applyFont="1" applyFill="1" applyBorder="1" applyAlignment="1" applyProtection="1">
      <alignment horizontal="center"/>
    </xf>
    <xf numFmtId="164" fontId="3" fillId="22" borderId="29" xfId="0" applyNumberFormat="1" applyFont="1" applyFill="1" applyBorder="1" applyAlignment="1" applyProtection="1">
      <alignment horizontal="center"/>
    </xf>
    <xf numFmtId="164" fontId="3" fillId="22" borderId="30" xfId="0" applyNumberFormat="1" applyFont="1" applyFill="1" applyBorder="1" applyAlignment="1" applyProtection="1">
      <alignment horizontal="center"/>
    </xf>
    <xf numFmtId="164" fontId="3" fillId="22" borderId="44" xfId="0" applyNumberFormat="1" applyFont="1" applyFill="1" applyBorder="1" applyAlignment="1" applyProtection="1">
      <alignment horizontal="center"/>
    </xf>
    <xf numFmtId="164" fontId="3" fillId="22" borderId="17" xfId="1" applyNumberFormat="1" applyFont="1" applyFill="1" applyBorder="1" applyProtection="1">
      <protection hidden="1"/>
    </xf>
    <xf numFmtId="164" fontId="55" fillId="22" borderId="43" xfId="1" applyNumberFormat="1" applyFont="1" applyFill="1" applyBorder="1" applyProtection="1">
      <protection hidden="1"/>
    </xf>
    <xf numFmtId="164" fontId="55" fillId="22" borderId="43" xfId="1" applyNumberFormat="1" applyFont="1" applyFill="1" applyBorder="1" applyProtection="1"/>
    <xf numFmtId="164" fontId="64" fillId="22" borderId="43" xfId="1" applyNumberFormat="1" applyFont="1" applyFill="1" applyBorder="1" applyProtection="1">
      <protection hidden="1"/>
    </xf>
    <xf numFmtId="164" fontId="64" fillId="22" borderId="43" xfId="1" applyNumberFormat="1" applyFont="1" applyFill="1" applyBorder="1" applyProtection="1"/>
    <xf numFmtId="164" fontId="55" fillId="22" borderId="33" xfId="0" applyNumberFormat="1" applyFont="1" applyFill="1" applyBorder="1" applyProtection="1">
      <protection hidden="1"/>
    </xf>
    <xf numFmtId="164" fontId="55" fillId="22" borderId="33" xfId="1" applyNumberFormat="1" applyFont="1" applyFill="1" applyBorder="1" applyProtection="1">
      <protection hidden="1"/>
    </xf>
    <xf numFmtId="164" fontId="55" fillId="22" borderId="33" xfId="0" applyNumberFormat="1" applyFont="1" applyFill="1" applyBorder="1" applyProtection="1"/>
    <xf numFmtId="164" fontId="71" fillId="22" borderId="33" xfId="1" applyNumberFormat="1" applyFont="1" applyFill="1" applyBorder="1" applyProtection="1">
      <protection hidden="1"/>
    </xf>
    <xf numFmtId="0" fontId="14" fillId="22" borderId="39" xfId="0" applyFont="1" applyFill="1" applyBorder="1" applyProtection="1">
      <protection hidden="1"/>
    </xf>
    <xf numFmtId="0" fontId="14" fillId="22" borderId="32" xfId="0" applyFont="1" applyFill="1" applyBorder="1" applyProtection="1">
      <protection hidden="1"/>
    </xf>
    <xf numFmtId="0" fontId="14" fillId="22" borderId="5" xfId="0" applyFont="1" applyFill="1" applyBorder="1" applyProtection="1">
      <protection hidden="1"/>
    </xf>
    <xf numFmtId="0" fontId="18" fillId="22" borderId="32" xfId="0" applyFont="1" applyFill="1" applyBorder="1" applyProtection="1"/>
    <xf numFmtId="2" fontId="41" fillId="22" borderId="100" xfId="2" applyNumberFormat="1" applyFont="1" applyFill="1" applyBorder="1" applyAlignment="1" applyProtection="1">
      <alignment horizontal="center"/>
      <protection hidden="1"/>
    </xf>
    <xf numFmtId="0" fontId="41" fillId="0" borderId="24" xfId="0" applyFont="1" applyFill="1" applyBorder="1" applyAlignment="1">
      <alignment horizontal="center"/>
    </xf>
    <xf numFmtId="164" fontId="41" fillId="4" borderId="54" xfId="0" applyNumberFormat="1" applyFont="1" applyFill="1" applyBorder="1" applyAlignment="1">
      <alignment horizontal="center"/>
    </xf>
    <xf numFmtId="0" fontId="41" fillId="0" borderId="24" xfId="0" applyFont="1" applyFill="1" applyBorder="1"/>
    <xf numFmtId="2" fontId="41" fillId="0" borderId="20" xfId="1" applyNumberFormat="1" applyFont="1" applyFill="1" applyBorder="1" applyAlignment="1">
      <alignment horizontal="center"/>
    </xf>
    <xf numFmtId="0" fontId="41" fillId="4" borderId="54" xfId="0" applyFont="1" applyFill="1" applyBorder="1"/>
    <xf numFmtId="0" fontId="41" fillId="0" borderId="24" xfId="0" applyFont="1" applyBorder="1"/>
    <xf numFmtId="2" fontId="41" fillId="0" borderId="24" xfId="1" applyNumberFormat="1" applyFont="1" applyFill="1" applyBorder="1" applyAlignment="1">
      <alignment horizontal="center"/>
    </xf>
    <xf numFmtId="0" fontId="41" fillId="4" borderId="101" xfId="0" applyFont="1" applyFill="1" applyBorder="1"/>
    <xf numFmtId="169" fontId="22" fillId="22" borderId="0" xfId="0" applyNumberFormat="1" applyFont="1" applyFill="1" applyBorder="1"/>
    <xf numFmtId="0" fontId="22" fillId="22" borderId="0" xfId="0" applyFont="1" applyFill="1" applyBorder="1"/>
    <xf numFmtId="0" fontId="6" fillId="22" borderId="0" xfId="0" applyNumberFormat="1" applyFont="1" applyFill="1" applyBorder="1" applyAlignment="1" applyProtection="1">
      <alignment horizontal="center" vertical="top" wrapText="1"/>
      <protection locked="0"/>
    </xf>
    <xf numFmtId="0" fontId="0" fillId="22" borderId="0" xfId="0" applyFill="1" applyBorder="1" applyAlignment="1" applyProtection="1">
      <alignment horizontal="center" vertical="top" wrapText="1"/>
      <protection locked="0"/>
    </xf>
    <xf numFmtId="0" fontId="7" fillId="22" borderId="0" xfId="0" applyNumberFormat="1" applyFont="1" applyFill="1" applyBorder="1" applyAlignment="1" applyProtection="1">
      <alignment horizontal="center"/>
      <protection locked="0"/>
    </xf>
    <xf numFmtId="0" fontId="32" fillId="22" borderId="11" xfId="2" applyNumberFormat="1" applyFont="1" applyFill="1" applyBorder="1" applyAlignment="1" applyProtection="1">
      <alignment horizontal="center"/>
      <protection locked="0"/>
    </xf>
    <xf numFmtId="0" fontId="8" fillId="22" borderId="0" xfId="2" applyNumberFormat="1" applyFont="1" applyFill="1" applyBorder="1" applyAlignment="1" applyProtection="1">
      <alignment horizontal="center"/>
      <protection locked="0"/>
    </xf>
    <xf numFmtId="0" fontId="0" fillId="22" borderId="0" xfId="1" applyNumberFormat="1" applyFont="1" applyFill="1" applyBorder="1" applyAlignment="1">
      <alignment horizontal="center"/>
    </xf>
    <xf numFmtId="170" fontId="22" fillId="22" borderId="0" xfId="0" applyNumberFormat="1" applyFont="1" applyFill="1" applyBorder="1" applyAlignment="1">
      <alignment horizontal="right" vertical="center"/>
    </xf>
    <xf numFmtId="170" fontId="22" fillId="22" borderId="0" xfId="2" applyNumberFormat="1" applyFont="1" applyFill="1" applyBorder="1" applyAlignment="1" applyProtection="1">
      <alignment horizontal="center"/>
      <protection locked="0"/>
    </xf>
    <xf numFmtId="0" fontId="46" fillId="22" borderId="32" xfId="0" applyFont="1" applyFill="1" applyBorder="1" applyAlignment="1">
      <alignment horizontal="right"/>
    </xf>
    <xf numFmtId="0" fontId="47" fillId="22" borderId="0" xfId="2" applyNumberFormat="1" applyFont="1" applyFill="1" applyBorder="1" applyAlignment="1" applyProtection="1">
      <alignment horizontal="center"/>
      <protection locked="0"/>
    </xf>
    <xf numFmtId="0" fontId="47" fillId="22" borderId="0" xfId="2" applyNumberFormat="1" applyFont="1" applyFill="1" applyBorder="1" applyAlignment="1">
      <alignment horizontal="center"/>
    </xf>
    <xf numFmtId="10" fontId="47" fillId="22" borderId="0" xfId="2" applyNumberFormat="1" applyFont="1" applyFill="1" applyBorder="1" applyAlignment="1">
      <alignment horizontal="center"/>
    </xf>
    <xf numFmtId="0" fontId="47" fillId="22" borderId="0" xfId="0" applyFont="1" applyFill="1" applyBorder="1" applyAlignment="1"/>
    <xf numFmtId="0" fontId="47" fillId="22" borderId="0" xfId="0" applyFont="1" applyFill="1" applyBorder="1"/>
    <xf numFmtId="0" fontId="18" fillId="22" borderId="3" xfId="0" applyFont="1" applyFill="1" applyBorder="1"/>
    <xf numFmtId="0" fontId="18" fillId="22" borderId="3" xfId="0" applyNumberFormat="1" applyFont="1" applyFill="1" applyBorder="1" applyAlignment="1">
      <alignment horizontal="center"/>
    </xf>
    <xf numFmtId="0" fontId="18" fillId="22" borderId="32" xfId="0" applyFont="1" applyFill="1" applyBorder="1"/>
    <xf numFmtId="0" fontId="18" fillId="22" borderId="39" xfId="0" applyFont="1" applyFill="1" applyBorder="1"/>
    <xf numFmtId="0" fontId="18" fillId="22" borderId="38" xfId="0" applyFont="1" applyFill="1" applyBorder="1" applyAlignment="1">
      <alignment horizontal="center"/>
    </xf>
    <xf numFmtId="167" fontId="18" fillId="22" borderId="34" xfId="0" applyNumberFormat="1" applyFont="1" applyFill="1" applyBorder="1" applyAlignment="1" applyProtection="1">
      <alignment wrapText="1"/>
    </xf>
    <xf numFmtId="167" fontId="18" fillId="22" borderId="32" xfId="0" applyNumberFormat="1" applyFont="1" applyFill="1" applyBorder="1" applyProtection="1">
      <protection locked="0"/>
    </xf>
    <xf numFmtId="164" fontId="56" fillId="22" borderId="0" xfId="1" applyNumberFormat="1" applyFont="1" applyFill="1" applyBorder="1" applyAlignment="1" applyProtection="1">
      <protection hidden="1"/>
    </xf>
    <xf numFmtId="164" fontId="18" fillId="22" borderId="8" xfId="1" applyNumberFormat="1" applyFont="1" applyFill="1" applyBorder="1" applyAlignment="1">
      <alignment horizontal="center"/>
    </xf>
    <xf numFmtId="0" fontId="18" fillId="22" borderId="10" xfId="0" applyNumberFormat="1" applyFont="1" applyFill="1" applyBorder="1" applyAlignment="1">
      <alignment horizontal="center"/>
    </xf>
    <xf numFmtId="0" fontId="18" fillId="22" borderId="37" xfId="0" applyFont="1" applyFill="1" applyBorder="1" applyProtection="1">
      <protection hidden="1"/>
    </xf>
    <xf numFmtId="0" fontId="18" fillId="22" borderId="59" xfId="0" applyFont="1" applyFill="1" applyBorder="1" applyProtection="1">
      <protection hidden="1"/>
    </xf>
    <xf numFmtId="0" fontId="18" fillId="22" borderId="37" xfId="0" applyFont="1" applyFill="1" applyBorder="1"/>
    <xf numFmtId="164" fontId="18" fillId="22" borderId="9" xfId="1" applyNumberFormat="1" applyFont="1" applyFill="1" applyBorder="1" applyProtection="1"/>
    <xf numFmtId="164" fontId="18" fillId="22" borderId="12" xfId="1" applyNumberFormat="1" applyFont="1" applyFill="1" applyBorder="1" applyProtection="1"/>
    <xf numFmtId="0" fontId="44" fillId="22" borderId="32" xfId="0" applyFont="1" applyFill="1" applyBorder="1"/>
    <xf numFmtId="0" fontId="44" fillId="22" borderId="32" xfId="0" applyFont="1" applyFill="1" applyBorder="1" applyProtection="1"/>
    <xf numFmtId="0" fontId="19" fillId="22" borderId="0" xfId="0" applyNumberFormat="1" applyFont="1" applyFill="1" applyBorder="1" applyAlignment="1">
      <alignment horizontal="center"/>
    </xf>
    <xf numFmtId="2" fontId="19" fillId="22" borderId="0" xfId="0" applyNumberFormat="1" applyFont="1" applyFill="1" applyBorder="1" applyAlignment="1" applyProtection="1">
      <alignment horizontal="center"/>
      <protection locked="0"/>
    </xf>
    <xf numFmtId="170" fontId="18" fillId="22" borderId="0" xfId="0" applyNumberFormat="1" applyFont="1" applyFill="1" applyBorder="1" applyAlignment="1">
      <alignment horizontal="left"/>
    </xf>
    <xf numFmtId="2" fontId="19" fillId="22" borderId="0" xfId="0" applyNumberFormat="1" applyFont="1" applyFill="1" applyBorder="1" applyAlignment="1">
      <alignment horizontal="center"/>
    </xf>
    <xf numFmtId="164" fontId="44" fillId="22" borderId="0" xfId="1" applyNumberFormat="1" applyFont="1" applyFill="1" applyBorder="1"/>
    <xf numFmtId="170" fontId="18" fillId="22" borderId="3" xfId="1" applyNumberFormat="1" applyFont="1" applyFill="1" applyBorder="1" applyProtection="1">
      <protection hidden="1"/>
    </xf>
    <xf numFmtId="0" fontId="18" fillId="22" borderId="32" xfId="0" applyFont="1" applyFill="1" applyBorder="1" applyAlignment="1">
      <alignment horizontal="right"/>
    </xf>
    <xf numFmtId="0" fontId="44" fillId="22" borderId="32" xfId="0" applyFont="1" applyFill="1" applyBorder="1" applyAlignment="1" applyProtection="1">
      <alignment horizontal="left"/>
      <protection hidden="1"/>
    </xf>
    <xf numFmtId="0" fontId="18" fillId="22" borderId="34" xfId="0" applyFont="1" applyFill="1" applyBorder="1" applyProtection="1">
      <protection hidden="1"/>
    </xf>
    <xf numFmtId="170" fontId="45" fillId="22" borderId="0" xfId="0" applyNumberFormat="1" applyFont="1" applyFill="1" applyBorder="1" applyProtection="1"/>
    <xf numFmtId="0" fontId="45" fillId="22" borderId="0" xfId="0" applyFont="1" applyFill="1" applyBorder="1" applyProtection="1">
      <protection hidden="1"/>
    </xf>
    <xf numFmtId="2" fontId="45" fillId="22" borderId="0" xfId="2" applyNumberFormat="1" applyFont="1" applyFill="1" applyBorder="1" applyAlignment="1">
      <alignment horizontal="center"/>
    </xf>
    <xf numFmtId="170" fontId="18" fillId="22" borderId="0" xfId="0" applyNumberFormat="1" applyFont="1" applyFill="1" applyBorder="1" applyProtection="1">
      <protection hidden="1"/>
    </xf>
    <xf numFmtId="164" fontId="41" fillId="22" borderId="12" xfId="1" applyNumberFormat="1" applyFont="1" applyFill="1" applyBorder="1" applyProtection="1">
      <protection hidden="1"/>
    </xf>
    <xf numFmtId="164" fontId="41" fillId="22" borderId="15" xfId="1" applyNumberFormat="1" applyFont="1" applyFill="1" applyBorder="1" applyProtection="1">
      <protection hidden="1"/>
    </xf>
    <xf numFmtId="164" fontId="18" fillId="22" borderId="2" xfId="1" applyNumberFormat="1" applyFont="1" applyFill="1" applyBorder="1" applyProtection="1">
      <protection hidden="1"/>
    </xf>
    <xf numFmtId="164" fontId="18" fillId="22" borderId="2" xfId="0" applyNumberFormat="1" applyFont="1" applyFill="1" applyBorder="1" applyProtection="1">
      <protection hidden="1"/>
    </xf>
    <xf numFmtId="167" fontId="18" fillId="22" borderId="9" xfId="0" applyNumberFormat="1" applyFont="1" applyFill="1" applyBorder="1" applyAlignment="1">
      <alignment horizontal="left"/>
    </xf>
    <xf numFmtId="0" fontId="0" fillId="22" borderId="0" xfId="0" applyFont="1" applyFill="1"/>
    <xf numFmtId="0" fontId="68" fillId="22" borderId="0" xfId="0" applyFont="1" applyFill="1" applyBorder="1" applyProtection="1"/>
    <xf numFmtId="164" fontId="68" fillId="22" borderId="0" xfId="1" applyNumberFormat="1" applyFont="1" applyFill="1" applyBorder="1" applyProtection="1">
      <protection hidden="1"/>
    </xf>
    <xf numFmtId="164" fontId="68" fillId="22" borderId="0" xfId="1" applyNumberFormat="1" applyFont="1" applyFill="1" applyBorder="1" applyAlignment="1" applyProtection="1">
      <alignment horizontal="center"/>
      <protection hidden="1"/>
    </xf>
    <xf numFmtId="0" fontId="18" fillId="22" borderId="0" xfId="0" applyFont="1" applyFill="1" applyBorder="1" applyProtection="1">
      <protection hidden="1"/>
    </xf>
    <xf numFmtId="164" fontId="18" fillId="22" borderId="86" xfId="0" applyNumberFormat="1" applyFont="1" applyFill="1" applyBorder="1" applyAlignment="1">
      <alignment horizontal="center"/>
    </xf>
    <xf numFmtId="0" fontId="0" fillId="22" borderId="33" xfId="0" applyFill="1" applyBorder="1" applyAlignment="1">
      <alignment horizontal="center" vertical="top"/>
    </xf>
    <xf numFmtId="169" fontId="48" fillId="22" borderId="0" xfId="0" applyNumberFormat="1" applyFont="1" applyFill="1" applyBorder="1"/>
    <xf numFmtId="0" fontId="48" fillId="22" borderId="0" xfId="0" applyFont="1" applyFill="1" applyBorder="1"/>
    <xf numFmtId="0" fontId="48" fillId="22" borderId="34" xfId="0" applyFont="1" applyFill="1" applyBorder="1"/>
    <xf numFmtId="0" fontId="49" fillId="22" borderId="0" xfId="0" applyNumberFormat="1" applyFont="1" applyFill="1" applyBorder="1" applyAlignment="1" applyProtection="1">
      <alignment horizontal="center" vertical="top" wrapText="1"/>
      <protection locked="0"/>
    </xf>
    <xf numFmtId="168" fontId="18" fillId="22" borderId="0" xfId="0" applyNumberFormat="1" applyFont="1" applyFill="1" applyBorder="1"/>
    <xf numFmtId="0" fontId="18" fillId="22" borderId="0" xfId="0" applyNumberFormat="1" applyFont="1" applyFill="1" applyBorder="1"/>
    <xf numFmtId="0" fontId="49" fillId="22" borderId="32" xfId="0" applyFont="1" applyFill="1" applyBorder="1"/>
    <xf numFmtId="0" fontId="18" fillId="22" borderId="0" xfId="0" applyFont="1" applyFill="1" applyBorder="1" applyAlignment="1" applyProtection="1">
      <alignment horizontal="center" vertical="top" wrapText="1"/>
      <protection locked="0"/>
    </xf>
    <xf numFmtId="0" fontId="41" fillId="22" borderId="0" xfId="0" applyFont="1" applyFill="1" applyBorder="1"/>
    <xf numFmtId="0" fontId="19" fillId="22" borderId="0" xfId="0" applyFont="1" applyFill="1" applyBorder="1"/>
    <xf numFmtId="0" fontId="48" fillId="22" borderId="0" xfId="0" applyFont="1" applyFill="1" applyBorder="1" applyAlignment="1">
      <alignment horizontal="center" wrapText="1"/>
    </xf>
    <xf numFmtId="0" fontId="18" fillId="22" borderId="0" xfId="0" applyFont="1" applyFill="1" applyBorder="1" applyAlignment="1">
      <alignment horizontal="center" wrapText="1"/>
    </xf>
    <xf numFmtId="0" fontId="50" fillId="22" borderId="0" xfId="0" applyNumberFormat="1" applyFont="1" applyFill="1" applyBorder="1" applyAlignment="1" applyProtection="1">
      <alignment horizontal="center"/>
      <protection locked="0"/>
    </xf>
    <xf numFmtId="0" fontId="45" fillId="22" borderId="0" xfId="0" applyFont="1" applyFill="1" applyBorder="1"/>
    <xf numFmtId="0" fontId="50" fillId="22" borderId="0" xfId="0" applyNumberFormat="1" applyFont="1" applyFill="1" applyBorder="1" applyAlignment="1">
      <alignment horizontal="center"/>
    </xf>
    <xf numFmtId="0" fontId="48" fillId="22" borderId="0" xfId="0" applyNumberFormat="1" applyFont="1" applyFill="1" applyBorder="1" applyAlignment="1">
      <alignment horizontal="center"/>
    </xf>
    <xf numFmtId="0" fontId="48" fillId="22" borderId="38" xfId="0" applyFont="1" applyFill="1" applyBorder="1" applyAlignment="1">
      <alignment vertical="center"/>
    </xf>
    <xf numFmtId="0" fontId="48" fillId="22" borderId="11" xfId="2" applyNumberFormat="1" applyFont="1" applyFill="1" applyBorder="1" applyAlignment="1" applyProtection="1">
      <alignment horizontal="center"/>
      <protection locked="0"/>
    </xf>
    <xf numFmtId="0" fontId="49" fillId="22" borderId="0" xfId="2" applyNumberFormat="1" applyFont="1" applyFill="1" applyBorder="1" applyAlignment="1" applyProtection="1">
      <alignment horizontal="center"/>
      <protection locked="0"/>
    </xf>
    <xf numFmtId="0" fontId="18" fillId="22" borderId="0" xfId="1" applyNumberFormat="1" applyFont="1" applyFill="1" applyBorder="1"/>
    <xf numFmtId="0" fontId="18" fillId="22" borderId="0" xfId="0" applyFont="1" applyFill="1" applyBorder="1" applyAlignment="1">
      <alignment vertical="center"/>
    </xf>
    <xf numFmtId="0" fontId="52" fillId="22" borderId="36" xfId="0" applyFont="1" applyFill="1" applyBorder="1" applyAlignment="1">
      <alignment horizontal="right" vertical="center"/>
    </xf>
    <xf numFmtId="0" fontId="48" fillId="22" borderId="0" xfId="0" applyNumberFormat="1" applyFont="1" applyFill="1" applyBorder="1" applyAlignment="1"/>
    <xf numFmtId="0" fontId="50" fillId="22" borderId="0" xfId="0" applyNumberFormat="1" applyFont="1" applyFill="1" applyBorder="1" applyAlignment="1"/>
    <xf numFmtId="0" fontId="50" fillId="22" borderId="0" xfId="0" applyFont="1" applyFill="1" applyBorder="1" applyAlignment="1"/>
    <xf numFmtId="0" fontId="19" fillId="22" borderId="16" xfId="0" applyFont="1" applyFill="1" applyBorder="1"/>
    <xf numFmtId="0" fontId="19" fillId="22" borderId="17" xfId="0" applyFont="1" applyFill="1" applyBorder="1"/>
    <xf numFmtId="0" fontId="48" fillId="22" borderId="37" xfId="0" applyFont="1" applyFill="1" applyBorder="1" applyAlignment="1">
      <alignment horizontal="right" vertical="center"/>
    </xf>
    <xf numFmtId="10" fontId="48" fillId="22" borderId="4" xfId="2" applyNumberFormat="1" applyFont="1" applyFill="1" applyBorder="1" applyAlignment="1" applyProtection="1">
      <alignment horizontal="center"/>
      <protection locked="0"/>
    </xf>
    <xf numFmtId="10" fontId="50" fillId="22" borderId="0" xfId="2" applyNumberFormat="1" applyFont="1" applyFill="1" applyBorder="1" applyAlignment="1" applyProtection="1">
      <alignment horizontal="center"/>
      <protection locked="0"/>
    </xf>
    <xf numFmtId="0" fontId="50" fillId="22" borderId="0" xfId="0" applyFont="1" applyFill="1" applyBorder="1"/>
    <xf numFmtId="0" fontId="48" fillId="22" borderId="38" xfId="0" applyFont="1" applyFill="1" applyBorder="1" applyAlignment="1">
      <alignment horizontal="right" vertical="center"/>
    </xf>
    <xf numFmtId="10" fontId="48" fillId="22" borderId="7" xfId="2" applyNumberFormat="1" applyFont="1" applyFill="1" applyBorder="1" applyAlignment="1">
      <alignment horizontal="center"/>
    </xf>
    <xf numFmtId="10" fontId="50" fillId="22" borderId="0" xfId="2" applyNumberFormat="1" applyFont="1" applyFill="1" applyBorder="1" applyAlignment="1">
      <alignment horizontal="center"/>
    </xf>
    <xf numFmtId="0" fontId="48" fillId="22" borderId="35" xfId="0" applyFont="1" applyFill="1" applyBorder="1" applyAlignment="1">
      <alignment horizontal="right" vertical="center"/>
    </xf>
    <xf numFmtId="10" fontId="48" fillId="22" borderId="13" xfId="2" applyNumberFormat="1" applyFont="1" applyFill="1" applyBorder="1" applyAlignment="1">
      <alignment horizontal="center"/>
    </xf>
    <xf numFmtId="10" fontId="45" fillId="22" borderId="0" xfId="2" applyNumberFormat="1" applyFont="1" applyFill="1" applyBorder="1" applyAlignment="1">
      <alignment horizontal="center"/>
    </xf>
    <xf numFmtId="0" fontId="48" fillId="22" borderId="32" xfId="0" applyFont="1" applyFill="1" applyBorder="1" applyAlignment="1">
      <alignment horizontal="right"/>
    </xf>
    <xf numFmtId="0" fontId="50" fillId="22" borderId="0" xfId="2" applyNumberFormat="1" applyFont="1" applyFill="1" applyBorder="1" applyAlignment="1" applyProtection="1">
      <alignment horizontal="center"/>
      <protection locked="0"/>
    </xf>
    <xf numFmtId="0" fontId="50" fillId="22" borderId="0" xfId="2" applyNumberFormat="1" applyFont="1" applyFill="1" applyBorder="1" applyAlignment="1">
      <alignment horizontal="center"/>
    </xf>
    <xf numFmtId="0" fontId="41" fillId="22" borderId="37" xfId="0" applyFont="1" applyFill="1" applyBorder="1" applyProtection="1">
      <protection hidden="1"/>
    </xf>
    <xf numFmtId="0" fontId="41" fillId="22" borderId="0" xfId="0" applyNumberFormat="1" applyFont="1" applyFill="1" applyBorder="1" applyAlignment="1" applyProtection="1">
      <alignment horizontal="center"/>
      <protection hidden="1"/>
    </xf>
    <xf numFmtId="164" fontId="41" fillId="22" borderId="0" xfId="1" applyNumberFormat="1" applyFont="1" applyFill="1" applyBorder="1" applyProtection="1">
      <protection hidden="1"/>
    </xf>
    <xf numFmtId="2" fontId="41" fillId="22" borderId="13" xfId="0" applyNumberFormat="1" applyFont="1" applyFill="1" applyBorder="1" applyAlignment="1" applyProtection="1">
      <alignment horizontal="center"/>
      <protection hidden="1"/>
    </xf>
    <xf numFmtId="0" fontId="41" fillId="22" borderId="0" xfId="1" applyNumberFormat="1" applyFont="1" applyFill="1" applyBorder="1" applyProtection="1">
      <protection hidden="1"/>
    </xf>
    <xf numFmtId="0" fontId="41" fillId="22" borderId="59" xfId="0" applyFont="1" applyFill="1" applyBorder="1" applyProtection="1">
      <protection hidden="1"/>
    </xf>
    <xf numFmtId="164" fontId="41" fillId="22" borderId="45" xfId="1" applyNumberFormat="1" applyFont="1" applyFill="1" applyBorder="1" applyProtection="1">
      <protection hidden="1"/>
    </xf>
    <xf numFmtId="164" fontId="41" fillId="22" borderId="67" xfId="1" applyNumberFormat="1" applyFont="1" applyFill="1" applyBorder="1" applyProtection="1">
      <protection hidden="1"/>
    </xf>
    <xf numFmtId="10" fontId="18" fillId="22" borderId="12" xfId="2" applyNumberFormat="1" applyFont="1" applyFill="1" applyBorder="1" applyAlignment="1" applyProtection="1">
      <alignment horizontal="center"/>
      <protection locked="0"/>
    </xf>
    <xf numFmtId="164" fontId="18" fillId="22" borderId="6" xfId="1" applyNumberFormat="1" applyFont="1" applyFill="1" applyBorder="1"/>
    <xf numFmtId="164" fontId="18" fillId="22" borderId="6" xfId="1" applyNumberFormat="1" applyFont="1" applyFill="1" applyBorder="1" applyProtection="1">
      <protection hidden="1"/>
    </xf>
    <xf numFmtId="170" fontId="45" fillId="22" borderId="0" xfId="0" applyNumberFormat="1" applyFont="1" applyFill="1" applyBorder="1" applyProtection="1">
      <protection hidden="1"/>
    </xf>
    <xf numFmtId="170" fontId="45" fillId="22" borderId="0" xfId="0" applyNumberFormat="1" applyFont="1" applyFill="1" applyBorder="1"/>
    <xf numFmtId="0" fontId="18" fillId="22" borderId="0" xfId="0" applyNumberFormat="1" applyFont="1" applyFill="1" applyBorder="1" applyAlignment="1"/>
    <xf numFmtId="9" fontId="18" fillId="22" borderId="13" xfId="2" applyFont="1" applyFill="1" applyBorder="1"/>
    <xf numFmtId="167" fontId="18" fillId="22" borderId="0" xfId="0" applyNumberFormat="1" applyFont="1" applyFill="1" applyBorder="1" applyAlignment="1">
      <alignment horizontal="left"/>
    </xf>
    <xf numFmtId="0" fontId="18" fillId="22" borderId="32" xfId="0" applyFont="1" applyFill="1" applyBorder="1" applyAlignment="1" applyProtection="1">
      <alignment horizontal="left"/>
      <protection hidden="1"/>
    </xf>
    <xf numFmtId="0" fontId="18" fillId="22" borderId="6" xfId="0" applyNumberFormat="1" applyFont="1" applyFill="1" applyBorder="1" applyAlignment="1" applyProtection="1">
      <alignment horizontal="center"/>
      <protection hidden="1"/>
    </xf>
    <xf numFmtId="164" fontId="20" fillId="10" borderId="0" xfId="1" applyNumberFormat="1" applyFont="1" applyFill="1" applyBorder="1"/>
    <xf numFmtId="164" fontId="20" fillId="22" borderId="0" xfId="1" applyNumberFormat="1" applyFont="1" applyFill="1" applyBorder="1"/>
    <xf numFmtId="164" fontId="20" fillId="22" borderId="60" xfId="1" applyNumberFormat="1" applyFont="1" applyFill="1" applyBorder="1"/>
    <xf numFmtId="164" fontId="20" fillId="22" borderId="61" xfId="1" applyNumberFormat="1" applyFont="1" applyFill="1" applyBorder="1"/>
    <xf numFmtId="164" fontId="20" fillId="10" borderId="0" xfId="1" applyNumberFormat="1" applyFont="1" applyFill="1" applyBorder="1" applyProtection="1">
      <protection locked="0"/>
    </xf>
    <xf numFmtId="164" fontId="20" fillId="14" borderId="58" xfId="1" applyNumberFormat="1" applyFont="1" applyFill="1" applyBorder="1" applyProtection="1">
      <protection locked="0"/>
    </xf>
    <xf numFmtId="164" fontId="20" fillId="22" borderId="55" xfId="1" applyNumberFormat="1" applyFont="1" applyFill="1" applyBorder="1" applyProtection="1"/>
    <xf numFmtId="164" fontId="20" fillId="22" borderId="5" xfId="1" applyNumberFormat="1" applyFont="1" applyFill="1" applyBorder="1" applyProtection="1"/>
    <xf numFmtId="164" fontId="20" fillId="22" borderId="0" xfId="1" applyNumberFormat="1" applyFont="1" applyFill="1" applyBorder="1" applyProtection="1"/>
    <xf numFmtId="164" fontId="20" fillId="10" borderId="0" xfId="1" applyNumberFormat="1" applyFont="1" applyFill="1" applyBorder="1" applyProtection="1">
      <protection hidden="1"/>
    </xf>
    <xf numFmtId="164" fontId="20" fillId="22" borderId="0" xfId="1" applyNumberFormat="1" applyFont="1" applyFill="1" applyBorder="1" applyProtection="1">
      <protection hidden="1"/>
    </xf>
    <xf numFmtId="0" fontId="20" fillId="4" borderId="49" xfId="0" applyNumberFormat="1" applyFont="1" applyFill="1" applyBorder="1" applyAlignment="1" applyProtection="1">
      <alignment horizontal="center"/>
      <protection hidden="1"/>
    </xf>
    <xf numFmtId="164" fontId="20" fillId="22" borderId="2" xfId="1" applyNumberFormat="1" applyFont="1" applyFill="1" applyBorder="1" applyProtection="1">
      <protection hidden="1"/>
    </xf>
    <xf numFmtId="164" fontId="20" fillId="22" borderId="3" xfId="1" applyNumberFormat="1" applyFont="1" applyFill="1" applyBorder="1" applyProtection="1">
      <protection hidden="1"/>
    </xf>
    <xf numFmtId="164" fontId="20" fillId="22" borderId="4" xfId="1" applyNumberFormat="1" applyFont="1" applyFill="1" applyBorder="1" applyProtection="1">
      <protection hidden="1"/>
    </xf>
    <xf numFmtId="0" fontId="41" fillId="4" borderId="1" xfId="0" applyNumberFormat="1" applyFont="1" applyFill="1" applyBorder="1" applyAlignment="1" applyProtection="1">
      <alignment horizontal="center"/>
      <protection hidden="1"/>
    </xf>
    <xf numFmtId="10" fontId="41" fillId="4" borderId="1" xfId="2" applyNumberFormat="1" applyFont="1" applyFill="1" applyBorder="1" applyAlignment="1" applyProtection="1">
      <alignment horizontal="center"/>
      <protection hidden="1"/>
    </xf>
    <xf numFmtId="0" fontId="66" fillId="22" borderId="34" xfId="0" applyFont="1" applyFill="1" applyBorder="1" applyAlignment="1" applyProtection="1">
      <alignment horizontal="right" vertical="center"/>
      <protection locked="0"/>
    </xf>
    <xf numFmtId="0" fontId="66" fillId="22" borderId="85" xfId="0" applyFont="1" applyFill="1" applyBorder="1" applyAlignment="1" applyProtection="1">
      <alignment horizontal="right" vertical="center"/>
      <protection locked="0"/>
    </xf>
    <xf numFmtId="0" fontId="66" fillId="22" borderId="78" xfId="0" applyFont="1" applyFill="1" applyBorder="1" applyAlignment="1" applyProtection="1">
      <alignment horizontal="right" vertical="center"/>
      <protection locked="0"/>
    </xf>
    <xf numFmtId="0" fontId="66" fillId="22" borderId="13" xfId="0" applyFont="1" applyFill="1" applyBorder="1" applyAlignment="1" applyProtection="1">
      <alignment horizontal="right" vertical="center"/>
      <protection locked="0"/>
    </xf>
    <xf numFmtId="0" fontId="66" fillId="22" borderId="34" xfId="0" applyFont="1" applyFill="1" applyBorder="1" applyAlignment="1" applyProtection="1">
      <alignment horizontal="right" vertical="center"/>
    </xf>
    <xf numFmtId="0" fontId="12" fillId="22" borderId="32" xfId="0" applyFont="1" applyFill="1" applyBorder="1"/>
    <xf numFmtId="0" fontId="66" fillId="22" borderId="34" xfId="0" applyFont="1" applyFill="1" applyBorder="1"/>
    <xf numFmtId="0" fontId="66" fillId="22" borderId="32" xfId="0" applyFont="1" applyFill="1" applyBorder="1"/>
    <xf numFmtId="0" fontId="12" fillId="22" borderId="37" xfId="0" applyFont="1" applyFill="1" applyBorder="1"/>
    <xf numFmtId="0" fontId="66" fillId="22" borderId="38" xfId="0" applyFont="1" applyFill="1" applyBorder="1" applyAlignment="1">
      <alignment vertical="center"/>
    </xf>
    <xf numFmtId="0" fontId="11" fillId="22" borderId="32" xfId="0" applyFont="1" applyFill="1" applyBorder="1"/>
    <xf numFmtId="0" fontId="11" fillId="22" borderId="0" xfId="0" applyFont="1" applyFill="1" applyBorder="1" applyAlignment="1">
      <alignment horizontal="center" wrapText="1"/>
    </xf>
    <xf numFmtId="0" fontId="11" fillId="0" borderId="0" xfId="0" applyNumberFormat="1" applyFont="1" applyFill="1" applyBorder="1" applyAlignment="1">
      <alignment horizontal="center"/>
    </xf>
    <xf numFmtId="0" fontId="11" fillId="10" borderId="0" xfId="0" applyNumberFormat="1" applyFont="1" applyFill="1" applyBorder="1" applyAlignment="1">
      <alignment horizontal="center"/>
    </xf>
    <xf numFmtId="0" fontId="11" fillId="0" borderId="0" xfId="0" applyNumberFormat="1" applyFont="1" applyBorder="1" applyAlignment="1">
      <alignment horizontal="center"/>
    </xf>
    <xf numFmtId="0" fontId="11" fillId="22" borderId="0" xfId="0" applyNumberFormat="1" applyFont="1" applyFill="1" applyBorder="1" applyAlignment="1">
      <alignment horizontal="center"/>
    </xf>
    <xf numFmtId="0" fontId="66" fillId="22" borderId="0" xfId="0" applyNumberFormat="1" applyFont="1" applyFill="1" applyBorder="1" applyAlignment="1"/>
    <xf numFmtId="10" fontId="66" fillId="13" borderId="4" xfId="2" applyNumberFormat="1" applyFont="1" applyFill="1" applyBorder="1" applyAlignment="1" applyProtection="1">
      <alignment horizontal="center"/>
      <protection locked="0"/>
    </xf>
    <xf numFmtId="10" fontId="66" fillId="22" borderId="13" xfId="2" applyNumberFormat="1" applyFont="1" applyFill="1" applyBorder="1" applyAlignment="1">
      <alignment horizontal="center"/>
    </xf>
    <xf numFmtId="0" fontId="66" fillId="22" borderId="14" xfId="0" applyFont="1" applyFill="1" applyBorder="1" applyAlignment="1" applyProtection="1">
      <alignment horizontal="right" vertical="center"/>
    </xf>
    <xf numFmtId="0" fontId="66" fillId="22" borderId="13" xfId="0" applyFont="1" applyFill="1" applyBorder="1" applyAlignment="1">
      <alignment horizontal="center" vertical="top"/>
    </xf>
    <xf numFmtId="0" fontId="12" fillId="13" borderId="13" xfId="0" applyFont="1" applyFill="1" applyBorder="1" applyAlignment="1" applyProtection="1">
      <alignment horizontal="center" vertical="center"/>
      <protection locked="0"/>
    </xf>
    <xf numFmtId="0" fontId="12" fillId="13" borderId="13" xfId="0" applyNumberFormat="1" applyFont="1" applyFill="1" applyBorder="1" applyAlignment="1" applyProtection="1">
      <alignment horizontal="center" vertical="center"/>
      <protection locked="0"/>
    </xf>
    <xf numFmtId="0" fontId="12" fillId="13" borderId="9" xfId="0" applyNumberFormat="1" applyFont="1" applyFill="1" applyBorder="1" applyAlignment="1" applyProtection="1">
      <alignment horizontal="center" vertical="center"/>
      <protection locked="0"/>
    </xf>
    <xf numFmtId="0" fontId="12" fillId="13" borderId="70" xfId="0" applyNumberFormat="1" applyFont="1" applyFill="1" applyBorder="1" applyAlignment="1" applyProtection="1">
      <alignment horizontal="center" vertical="center"/>
      <protection locked="0"/>
    </xf>
    <xf numFmtId="0" fontId="12" fillId="13" borderId="14" xfId="0" applyNumberFormat="1" applyFont="1" applyFill="1" applyBorder="1" applyAlignment="1" applyProtection="1">
      <alignment horizontal="center" vertical="center"/>
      <protection locked="0"/>
    </xf>
    <xf numFmtId="0" fontId="69" fillId="22" borderId="5" xfId="0" applyFont="1" applyFill="1" applyBorder="1"/>
    <xf numFmtId="0" fontId="69" fillId="22" borderId="0" xfId="0" applyFont="1" applyFill="1" applyBorder="1"/>
    <xf numFmtId="0" fontId="69" fillId="10" borderId="0" xfId="0" applyFont="1" applyFill="1" applyBorder="1"/>
    <xf numFmtId="0" fontId="69" fillId="10" borderId="33" xfId="0" applyFont="1" applyFill="1" applyBorder="1"/>
    <xf numFmtId="0" fontId="12" fillId="13" borderId="86" xfId="0" applyNumberFormat="1" applyFont="1" applyFill="1" applyBorder="1" applyAlignment="1" applyProtection="1">
      <alignment horizontal="center" vertical="center"/>
      <protection locked="0"/>
    </xf>
    <xf numFmtId="0" fontId="11" fillId="22" borderId="0" xfId="0" applyFont="1" applyFill="1" applyBorder="1"/>
    <xf numFmtId="0" fontId="11" fillId="22" borderId="0" xfId="0" applyFont="1" applyFill="1"/>
    <xf numFmtId="0" fontId="41" fillId="22" borderId="0" xfId="1" applyNumberFormat="1" applyFont="1" applyFill="1" applyBorder="1" applyAlignment="1" applyProtection="1">
      <alignment horizontal="center"/>
    </xf>
    <xf numFmtId="0" fontId="11" fillId="4" borderId="0" xfId="0" applyFont="1" applyFill="1" applyBorder="1"/>
    <xf numFmtId="0" fontId="11" fillId="10" borderId="0" xfId="0" applyFont="1" applyFill="1" applyBorder="1"/>
    <xf numFmtId="0" fontId="41" fillId="10" borderId="15" xfId="1" applyNumberFormat="1" applyFont="1" applyFill="1" applyBorder="1" applyAlignment="1" applyProtection="1">
      <alignment horizontal="center"/>
      <protection hidden="1"/>
    </xf>
    <xf numFmtId="0" fontId="75" fillId="22" borderId="0" xfId="0" applyFont="1" applyFill="1" applyBorder="1"/>
    <xf numFmtId="166" fontId="66" fillId="22" borderId="95" xfId="0" applyNumberFormat="1" applyFont="1" applyFill="1" applyBorder="1" applyAlignment="1">
      <alignment horizontal="right" vertical="center"/>
    </xf>
    <xf numFmtId="164" fontId="12" fillId="22" borderId="0" xfId="1" applyNumberFormat="1" applyFont="1" applyFill="1" applyBorder="1" applyAlignment="1" applyProtection="1">
      <alignment vertical="center"/>
    </xf>
    <xf numFmtId="0" fontId="11" fillId="10" borderId="0" xfId="1" applyNumberFormat="1" applyFont="1" applyFill="1" applyBorder="1" applyAlignment="1">
      <alignment horizontal="center"/>
    </xf>
    <xf numFmtId="166" fontId="66" fillId="22" borderId="32" xfId="0" applyNumberFormat="1" applyFont="1" applyFill="1" applyBorder="1" applyAlignment="1">
      <alignment horizontal="center" vertical="center"/>
    </xf>
    <xf numFmtId="166" fontId="66" fillId="21" borderId="33" xfId="0" applyNumberFormat="1" applyFont="1" applyFill="1" applyBorder="1" applyAlignment="1">
      <alignment horizontal="center" vertical="center"/>
    </xf>
    <xf numFmtId="166" fontId="66" fillId="22" borderId="0" xfId="0" applyNumberFormat="1" applyFont="1" applyFill="1" applyBorder="1" applyAlignment="1">
      <alignment horizontal="center" vertical="center"/>
    </xf>
    <xf numFmtId="0" fontId="11" fillId="3" borderId="32" xfId="0" applyFont="1" applyFill="1" applyBorder="1"/>
    <xf numFmtId="0" fontId="11" fillId="3" borderId="0" xfId="0" applyFont="1" applyFill="1" applyBorder="1"/>
    <xf numFmtId="0" fontId="11" fillId="3" borderId="33" xfId="0" applyFont="1" applyFill="1" applyBorder="1"/>
    <xf numFmtId="166" fontId="66" fillId="22" borderId="35" xfId="0" applyNumberFormat="1" applyFont="1" applyFill="1" applyBorder="1" applyAlignment="1">
      <alignment horizontal="right" vertical="center"/>
    </xf>
    <xf numFmtId="164" fontId="12" fillId="22" borderId="48" xfId="1" applyNumberFormat="1" applyFont="1" applyFill="1" applyBorder="1" applyAlignment="1">
      <alignment vertical="center"/>
    </xf>
    <xf numFmtId="164" fontId="12" fillId="22" borderId="0" xfId="1" applyNumberFormat="1" applyFont="1" applyFill="1" applyBorder="1" applyAlignment="1">
      <alignment vertical="center"/>
    </xf>
    <xf numFmtId="0" fontId="72" fillId="3" borderId="32" xfId="0" applyFont="1" applyFill="1" applyBorder="1"/>
    <xf numFmtId="164" fontId="11" fillId="3" borderId="0" xfId="1" applyNumberFormat="1" applyFont="1" applyFill="1" applyBorder="1"/>
    <xf numFmtId="0" fontId="72" fillId="3" borderId="0" xfId="0" applyFont="1" applyFill="1" applyBorder="1"/>
    <xf numFmtId="164" fontId="11" fillId="3" borderId="33" xfId="0" applyNumberFormat="1" applyFont="1" applyFill="1" applyBorder="1"/>
    <xf numFmtId="0" fontId="66" fillId="22" borderId="0" xfId="0" applyFont="1" applyFill="1" applyBorder="1" applyAlignment="1"/>
    <xf numFmtId="0" fontId="72" fillId="3" borderId="29" xfId="0" applyFont="1" applyFill="1" applyBorder="1"/>
    <xf numFmtId="164" fontId="11" fillId="3" borderId="30" xfId="1" applyNumberFormat="1" applyFont="1" applyFill="1" applyBorder="1"/>
    <xf numFmtId="0" fontId="72" fillId="3" borderId="30" xfId="0" applyFont="1" applyFill="1" applyBorder="1"/>
    <xf numFmtId="0" fontId="66" fillId="22" borderId="76" xfId="0" applyFont="1" applyFill="1" applyBorder="1" applyAlignment="1">
      <alignment horizontal="right" vertical="center"/>
    </xf>
    <xf numFmtId="164" fontId="12" fillId="22" borderId="44" xfId="1" applyNumberFormat="1" applyFont="1" applyFill="1" applyBorder="1" applyAlignment="1">
      <alignment vertical="center"/>
    </xf>
    <xf numFmtId="0" fontId="66" fillId="22" borderId="0" xfId="0" applyFont="1" applyFill="1" applyBorder="1"/>
    <xf numFmtId="0" fontId="76" fillId="22" borderId="26" xfId="0" applyFont="1" applyFill="1" applyBorder="1" applyAlignment="1">
      <alignment horizontal="center" vertical="top"/>
    </xf>
    <xf numFmtId="0" fontId="11" fillId="22" borderId="29" xfId="0" applyFont="1" applyFill="1" applyBorder="1" applyAlignment="1">
      <alignment horizontal="center" vertical="top"/>
    </xf>
    <xf numFmtId="0" fontId="11" fillId="22" borderId="32" xfId="0" applyFont="1" applyFill="1" applyBorder="1" applyAlignment="1">
      <alignment horizontal="center" vertical="top"/>
    </xf>
    <xf numFmtId="0" fontId="11" fillId="22" borderId="0" xfId="0" applyFont="1" applyFill="1" applyBorder="1" applyAlignment="1">
      <alignment horizontal="center" vertical="top"/>
    </xf>
    <xf numFmtId="0" fontId="11" fillId="22" borderId="33" xfId="0" applyFont="1" applyFill="1" applyBorder="1" applyAlignment="1">
      <alignment horizontal="center" vertical="top"/>
    </xf>
    <xf numFmtId="169" fontId="66" fillId="22" borderId="0" xfId="0" applyNumberFormat="1" applyFont="1" applyFill="1" applyBorder="1"/>
    <xf numFmtId="0" fontId="12" fillId="22" borderId="0" xfId="0" applyNumberFormat="1" applyFont="1" applyFill="1" applyBorder="1" applyAlignment="1" applyProtection="1">
      <alignment horizontal="center" vertical="top" wrapText="1"/>
      <protection locked="0"/>
    </xf>
    <xf numFmtId="168" fontId="11" fillId="22" borderId="0" xfId="0" applyNumberFormat="1" applyFont="1" applyFill="1" applyBorder="1"/>
    <xf numFmtId="0" fontId="11" fillId="22" borderId="0" xfId="0" applyNumberFormat="1" applyFont="1" applyFill="1" applyBorder="1"/>
    <xf numFmtId="0" fontId="11" fillId="22" borderId="0" xfId="0" applyFont="1" applyFill="1" applyBorder="1" applyAlignment="1" applyProtection="1">
      <alignment horizontal="center" vertical="top" wrapText="1"/>
      <protection locked="0"/>
    </xf>
    <xf numFmtId="0" fontId="12" fillId="22" borderId="0" xfId="0" applyNumberFormat="1" applyFont="1" applyFill="1" applyBorder="1" applyAlignment="1" applyProtection="1">
      <alignment horizontal="center"/>
      <protection locked="0"/>
    </xf>
    <xf numFmtId="0" fontId="12" fillId="22" borderId="0" xfId="0" applyNumberFormat="1" applyFont="1" applyFill="1" applyBorder="1" applyAlignment="1">
      <alignment horizontal="center"/>
    </xf>
    <xf numFmtId="0" fontId="12" fillId="22" borderId="11" xfId="2" applyNumberFormat="1" applyFont="1" applyFill="1" applyBorder="1" applyAlignment="1" applyProtection="1">
      <alignment horizontal="center"/>
      <protection locked="0"/>
    </xf>
    <xf numFmtId="0" fontId="11" fillId="22" borderId="0" xfId="2" applyNumberFormat="1" applyFont="1" applyFill="1" applyBorder="1" applyAlignment="1" applyProtection="1">
      <alignment horizontal="center"/>
      <protection locked="0"/>
    </xf>
    <xf numFmtId="0" fontId="11" fillId="22" borderId="0" xfId="1" applyNumberFormat="1" applyFont="1" applyFill="1" applyBorder="1" applyAlignment="1">
      <alignment horizontal="center"/>
    </xf>
    <xf numFmtId="0" fontId="11" fillId="22" borderId="0" xfId="1" applyNumberFormat="1" applyFont="1" applyFill="1" applyBorder="1"/>
    <xf numFmtId="0" fontId="11" fillId="22" borderId="0" xfId="0" applyFont="1" applyFill="1" applyBorder="1" applyAlignment="1">
      <alignment vertical="center"/>
    </xf>
    <xf numFmtId="0" fontId="73" fillId="22" borderId="36" xfId="0" applyFont="1" applyFill="1" applyBorder="1" applyAlignment="1">
      <alignment horizontal="right" vertical="center"/>
    </xf>
    <xf numFmtId="0" fontId="69" fillId="22" borderId="16" xfId="0" applyFont="1" applyFill="1" applyBorder="1"/>
    <xf numFmtId="0" fontId="69" fillId="22" borderId="17" xfId="0" applyFont="1" applyFill="1" applyBorder="1"/>
    <xf numFmtId="0" fontId="66" fillId="22" borderId="37" xfId="0" applyFont="1" applyFill="1" applyBorder="1" applyAlignment="1">
      <alignment horizontal="right" vertical="center"/>
    </xf>
    <xf numFmtId="10" fontId="66" fillId="22" borderId="4" xfId="2" applyNumberFormat="1" applyFont="1" applyFill="1" applyBorder="1" applyAlignment="1" applyProtection="1">
      <alignment horizontal="center"/>
      <protection locked="0"/>
    </xf>
    <xf numFmtId="10" fontId="66" fillId="22" borderId="0" xfId="2" applyNumberFormat="1" applyFont="1" applyFill="1" applyBorder="1" applyAlignment="1" applyProtection="1">
      <alignment horizontal="center"/>
      <protection locked="0"/>
    </xf>
    <xf numFmtId="0" fontId="66" fillId="22" borderId="38" xfId="0" applyFont="1" applyFill="1" applyBorder="1" applyAlignment="1">
      <alignment horizontal="right" vertical="center"/>
    </xf>
    <xf numFmtId="10" fontId="66" fillId="22" borderId="7" xfId="2" applyNumberFormat="1" applyFont="1" applyFill="1" applyBorder="1" applyAlignment="1">
      <alignment horizontal="center"/>
    </xf>
    <xf numFmtId="0" fontId="66" fillId="22" borderId="35" xfId="0" applyFont="1" applyFill="1" applyBorder="1" applyAlignment="1">
      <alignment horizontal="right" vertical="center"/>
    </xf>
    <xf numFmtId="0" fontId="66" fillId="22" borderId="32" xfId="0" applyFont="1" applyFill="1" applyBorder="1" applyAlignment="1">
      <alignment horizontal="right"/>
    </xf>
    <xf numFmtId="0" fontId="66" fillId="22" borderId="0" xfId="2" applyNumberFormat="1" applyFont="1" applyFill="1" applyBorder="1" applyAlignment="1" applyProtection="1">
      <alignment horizontal="center"/>
      <protection locked="0"/>
    </xf>
    <xf numFmtId="0" fontId="66" fillId="22" borderId="0" xfId="2" applyNumberFormat="1" applyFont="1" applyFill="1" applyBorder="1" applyAlignment="1">
      <alignment horizontal="center"/>
    </xf>
    <xf numFmtId="164" fontId="41" fillId="22" borderId="5" xfId="1" applyNumberFormat="1" applyFont="1" applyFill="1" applyBorder="1" applyAlignment="1">
      <alignment horizontal="center"/>
    </xf>
    <xf numFmtId="164" fontId="41" fillId="22" borderId="0" xfId="1" applyNumberFormat="1" applyFont="1" applyFill="1" applyBorder="1" applyAlignment="1">
      <alignment horizontal="center"/>
    </xf>
    <xf numFmtId="164" fontId="41" fillId="22" borderId="6" xfId="1" applyNumberFormat="1" applyFont="1" applyFill="1" applyBorder="1" applyAlignment="1">
      <alignment horizontal="center"/>
    </xf>
    <xf numFmtId="164" fontId="41" fillId="22" borderId="1" xfId="1" applyNumberFormat="1" applyFont="1" applyFill="1" applyBorder="1" applyAlignment="1">
      <alignment horizontal="center"/>
    </xf>
    <xf numFmtId="164" fontId="41" fillId="22" borderId="8" xfId="1" applyNumberFormat="1" applyFont="1" applyFill="1" applyBorder="1" applyAlignment="1">
      <alignment horizontal="center"/>
    </xf>
    <xf numFmtId="164" fontId="41" fillId="22" borderId="3" xfId="1" applyNumberFormat="1" applyFont="1" applyFill="1" applyBorder="1" applyAlignment="1">
      <alignment horizontal="center"/>
    </xf>
    <xf numFmtId="0" fontId="41" fillId="22" borderId="11" xfId="0" applyNumberFormat="1" applyFont="1" applyFill="1" applyBorder="1" applyAlignment="1">
      <alignment horizontal="center"/>
    </xf>
    <xf numFmtId="0" fontId="41" fillId="22" borderId="13" xfId="0" applyNumberFormat="1" applyFont="1" applyFill="1" applyBorder="1" applyAlignment="1">
      <alignment horizontal="center"/>
    </xf>
    <xf numFmtId="164" fontId="41" fillId="22" borderId="13" xfId="1" applyNumberFormat="1" applyFont="1" applyFill="1" applyBorder="1" applyAlignment="1">
      <alignment horizontal="center"/>
    </xf>
    <xf numFmtId="164" fontId="18" fillId="22" borderId="32" xfId="1" applyNumberFormat="1" applyFont="1" applyFill="1" applyBorder="1" applyProtection="1">
      <protection hidden="1"/>
    </xf>
    <xf numFmtId="164" fontId="68" fillId="22" borderId="0" xfId="1" applyNumberFormat="1" applyFont="1" applyFill="1" applyBorder="1"/>
    <xf numFmtId="0" fontId="18" fillId="22" borderId="0" xfId="0" applyFont="1" applyFill="1"/>
    <xf numFmtId="164" fontId="20" fillId="10" borderId="32" xfId="1" applyNumberFormat="1" applyFont="1" applyFill="1" applyBorder="1" applyProtection="1">
      <protection hidden="1"/>
    </xf>
    <xf numFmtId="164" fontId="20" fillId="10" borderId="32" xfId="1" applyNumberFormat="1" applyFont="1" applyFill="1" applyBorder="1" applyProtection="1">
      <protection locked="0"/>
    </xf>
    <xf numFmtId="164" fontId="20" fillId="10" borderId="32" xfId="1" applyNumberFormat="1" applyFont="1" applyFill="1" applyBorder="1"/>
    <xf numFmtId="0" fontId="72" fillId="22" borderId="2" xfId="0" applyNumberFormat="1" applyFont="1" applyFill="1" applyBorder="1" applyAlignment="1" applyProtection="1">
      <alignment horizontal="center"/>
      <protection hidden="1"/>
    </xf>
    <xf numFmtId="10" fontId="72" fillId="22" borderId="13" xfId="0" applyNumberFormat="1" applyFont="1" applyFill="1" applyBorder="1" applyAlignment="1" applyProtection="1">
      <alignment horizontal="center"/>
      <protection hidden="1"/>
    </xf>
    <xf numFmtId="10" fontId="72" fillId="22" borderId="10" xfId="2" applyNumberFormat="1" applyFont="1" applyFill="1" applyBorder="1" applyAlignment="1" applyProtection="1">
      <alignment horizontal="center"/>
      <protection hidden="1"/>
    </xf>
    <xf numFmtId="0" fontId="20" fillId="22" borderId="13" xfId="1" applyNumberFormat="1" applyFont="1" applyFill="1" applyBorder="1" applyAlignment="1" applyProtection="1">
      <alignment horizontal="center"/>
      <protection hidden="1"/>
    </xf>
    <xf numFmtId="0" fontId="20" fillId="22" borderId="13" xfId="1" applyNumberFormat="1" applyFont="1" applyFill="1" applyBorder="1" applyAlignment="1" applyProtection="1">
      <alignment horizontal="center"/>
    </xf>
    <xf numFmtId="0" fontId="72" fillId="22" borderId="13" xfId="1" applyNumberFormat="1" applyFont="1" applyFill="1" applyBorder="1" applyAlignment="1">
      <alignment horizontal="center"/>
    </xf>
    <xf numFmtId="0" fontId="20" fillId="22" borderId="0" xfId="0" applyFont="1" applyFill="1" applyBorder="1"/>
    <xf numFmtId="0" fontId="18" fillId="22" borderId="0" xfId="0" applyFont="1" applyFill="1" applyBorder="1" applyProtection="1"/>
    <xf numFmtId="0" fontId="18" fillId="22" borderId="0" xfId="0" applyFont="1" applyFill="1" applyBorder="1" applyAlignment="1" applyProtection="1">
      <alignment horizontal="left"/>
      <protection hidden="1"/>
    </xf>
    <xf numFmtId="0" fontId="20" fillId="22" borderId="0" xfId="0" applyFont="1" applyFill="1" applyBorder="1" applyProtection="1">
      <protection hidden="1"/>
    </xf>
    <xf numFmtId="0" fontId="18" fillId="22" borderId="8" xfId="0" applyNumberFormat="1" applyFont="1" applyFill="1" applyBorder="1" applyAlignment="1">
      <alignment horizontal="center"/>
    </xf>
    <xf numFmtId="0" fontId="18" fillId="22" borderId="6" xfId="0" applyFont="1" applyFill="1" applyBorder="1" applyAlignment="1">
      <alignment horizontal="center"/>
    </xf>
    <xf numFmtId="0" fontId="18" fillId="22" borderId="7" xfId="0" applyFont="1" applyFill="1" applyBorder="1" applyAlignment="1">
      <alignment horizontal="center"/>
    </xf>
    <xf numFmtId="0" fontId="20" fillId="22" borderId="10" xfId="0" applyFont="1" applyFill="1" applyBorder="1" applyAlignment="1" applyProtection="1">
      <alignment horizontal="right"/>
      <protection hidden="1"/>
    </xf>
    <xf numFmtId="0" fontId="20" fillId="22" borderId="0" xfId="0" applyFont="1" applyFill="1" applyBorder="1" applyAlignment="1" applyProtection="1">
      <alignment horizontal="right"/>
      <protection hidden="1"/>
    </xf>
    <xf numFmtId="0" fontId="18" fillId="22" borderId="0" xfId="0" applyFont="1" applyFill="1" applyBorder="1"/>
    <xf numFmtId="0" fontId="20" fillId="4" borderId="10" xfId="0" applyFont="1" applyFill="1" applyBorder="1" applyAlignment="1" applyProtection="1">
      <alignment horizontal="right"/>
      <protection hidden="1"/>
    </xf>
    <xf numFmtId="0" fontId="18" fillId="22" borderId="0" xfId="0" applyFont="1" applyFill="1" applyBorder="1" applyAlignment="1">
      <alignment horizontal="left"/>
    </xf>
    <xf numFmtId="0" fontId="18" fillId="22" borderId="0" xfId="0" applyFont="1" applyFill="1" applyBorder="1" applyAlignment="1">
      <alignment horizontal="right"/>
    </xf>
    <xf numFmtId="0" fontId="20" fillId="22" borderId="0" xfId="0" applyFont="1" applyFill="1" applyBorder="1" applyAlignment="1" applyProtection="1">
      <alignment horizontal="left"/>
      <protection hidden="1"/>
    </xf>
    <xf numFmtId="0" fontId="72" fillId="22" borderId="42" xfId="0" applyNumberFormat="1" applyFont="1" applyFill="1" applyBorder="1" applyAlignment="1" applyProtection="1">
      <alignment horizontal="center"/>
      <protection hidden="1"/>
    </xf>
    <xf numFmtId="2" fontId="72" fillId="22" borderId="44" xfId="2" applyNumberFormat="1" applyFont="1" applyFill="1" applyBorder="1" applyAlignment="1" applyProtection="1">
      <alignment horizontal="center"/>
      <protection hidden="1"/>
    </xf>
    <xf numFmtId="0" fontId="20" fillId="22" borderId="13" xfId="1" applyNumberFormat="1" applyFont="1" applyFill="1" applyBorder="1" applyAlignment="1">
      <alignment horizontal="center"/>
    </xf>
    <xf numFmtId="0" fontId="44" fillId="22" borderId="0" xfId="0" applyFont="1" applyFill="1" applyBorder="1" applyProtection="1"/>
    <xf numFmtId="0" fontId="72" fillId="22" borderId="13" xfId="0" applyNumberFormat="1" applyFont="1" applyFill="1" applyBorder="1" applyAlignment="1" applyProtection="1">
      <alignment horizontal="center" vertical="center"/>
    </xf>
    <xf numFmtId="164" fontId="20" fillId="22" borderId="0" xfId="1" applyNumberFormat="1" applyFont="1" applyFill="1" applyBorder="1" applyAlignment="1">
      <alignment horizontal="center"/>
    </xf>
    <xf numFmtId="164" fontId="20" fillId="17" borderId="4" xfId="1" applyNumberFormat="1" applyFont="1" applyFill="1" applyBorder="1" applyAlignment="1" applyProtection="1">
      <protection hidden="1"/>
    </xf>
    <xf numFmtId="2" fontId="20" fillId="22" borderId="14" xfId="2" applyNumberFormat="1" applyFont="1" applyFill="1" applyBorder="1" applyAlignment="1" applyProtection="1">
      <alignment horizontal="center"/>
    </xf>
    <xf numFmtId="0" fontId="44" fillId="22" borderId="0" xfId="0" applyNumberFormat="1" applyFont="1" applyFill="1" applyBorder="1" applyAlignment="1" applyProtection="1">
      <alignment horizontal="left"/>
    </xf>
    <xf numFmtId="0" fontId="18" fillId="22" borderId="0" xfId="0" applyFont="1" applyFill="1" applyBorder="1" applyAlignment="1" applyProtection="1">
      <alignment horizontal="right"/>
    </xf>
    <xf numFmtId="0" fontId="18" fillId="22" borderId="4" xfId="0" applyFont="1" applyFill="1" applyBorder="1"/>
    <xf numFmtId="9" fontId="18" fillId="22" borderId="6" xfId="2" applyFont="1" applyFill="1" applyBorder="1" applyAlignment="1">
      <alignment horizontal="center"/>
    </xf>
    <xf numFmtId="164" fontId="18" fillId="22" borderId="1" xfId="1" applyNumberFormat="1" applyFont="1" applyFill="1" applyBorder="1"/>
    <xf numFmtId="164" fontId="18" fillId="22" borderId="9" xfId="1" applyNumberFormat="1" applyFont="1" applyFill="1" applyBorder="1"/>
    <xf numFmtId="49" fontId="66" fillId="22" borderId="0" xfId="0" applyNumberFormat="1" applyFont="1" applyFill="1" applyBorder="1"/>
    <xf numFmtId="164" fontId="18" fillId="22" borderId="5" xfId="1" applyNumberFormat="1" applyFont="1" applyFill="1" applyBorder="1" applyProtection="1">
      <protection hidden="1"/>
    </xf>
    <xf numFmtId="0" fontId="18" fillId="22" borderId="5" xfId="0" applyFont="1" applyFill="1" applyBorder="1" applyAlignment="1">
      <alignment horizontal="center"/>
    </xf>
    <xf numFmtId="164" fontId="18" fillId="22" borderId="3" xfId="0" applyNumberFormat="1" applyFont="1" applyFill="1" applyBorder="1" applyProtection="1">
      <protection hidden="1"/>
    </xf>
    <xf numFmtId="164" fontId="18" fillId="22" borderId="0" xfId="0" applyNumberFormat="1" applyFont="1" applyFill="1" applyBorder="1" applyAlignment="1">
      <alignment horizontal="center"/>
    </xf>
    <xf numFmtId="2" fontId="72" fillId="22" borderId="8" xfId="2" applyNumberFormat="1" applyFont="1" applyFill="1" applyBorder="1" applyAlignment="1" applyProtection="1">
      <alignment horizontal="center"/>
      <protection hidden="1"/>
    </xf>
    <xf numFmtId="164" fontId="20" fillId="22" borderId="57" xfId="0" applyNumberFormat="1" applyFont="1" applyFill="1" applyBorder="1" applyProtection="1">
      <protection hidden="1"/>
    </xf>
    <xf numFmtId="0" fontId="18" fillId="22" borderId="15" xfId="0" applyNumberFormat="1" applyFont="1" applyFill="1" applyBorder="1" applyAlignment="1" applyProtection="1">
      <alignment horizontal="left" wrapText="1"/>
    </xf>
    <xf numFmtId="0" fontId="18" fillId="22" borderId="15" xfId="0" applyNumberFormat="1" applyFont="1" applyFill="1" applyBorder="1" applyAlignment="1" applyProtection="1">
      <alignment horizontal="center"/>
    </xf>
    <xf numFmtId="164" fontId="18" fillId="22" borderId="1" xfId="1" applyNumberFormat="1" applyFont="1" applyFill="1" applyBorder="1" applyAlignment="1" applyProtection="1">
      <protection hidden="1"/>
    </xf>
    <xf numFmtId="0" fontId="20" fillId="22" borderId="15" xfId="1" applyNumberFormat="1" applyFont="1" applyFill="1" applyBorder="1" applyAlignment="1" applyProtection="1">
      <alignment horizontal="center"/>
    </xf>
    <xf numFmtId="2" fontId="18" fillId="22" borderId="12" xfId="2" applyNumberFormat="1" applyFont="1" applyFill="1" applyBorder="1" applyAlignment="1" applyProtection="1">
      <alignment horizontal="center"/>
    </xf>
    <xf numFmtId="164" fontId="18" fillId="14" borderId="15" xfId="1" applyNumberFormat="1" applyFont="1" applyFill="1" applyBorder="1" applyProtection="1">
      <protection locked="0"/>
    </xf>
    <xf numFmtId="164" fontId="18" fillId="22" borderId="15" xfId="1" applyNumberFormat="1" applyFont="1" applyFill="1" applyBorder="1" applyProtection="1"/>
    <xf numFmtId="0" fontId="18" fillId="22" borderId="29" xfId="0" applyFont="1" applyFill="1" applyBorder="1" applyAlignment="1" applyProtection="1">
      <alignment wrapText="1"/>
      <protection locked="0"/>
    </xf>
    <xf numFmtId="0" fontId="18" fillId="22" borderId="30" xfId="0" applyNumberFormat="1" applyFont="1" applyFill="1" applyBorder="1" applyAlignment="1">
      <alignment horizontal="center"/>
    </xf>
    <xf numFmtId="164" fontId="18" fillId="22" borderId="78" xfId="1" applyNumberFormat="1" applyFont="1" applyFill="1" applyBorder="1" applyProtection="1"/>
    <xf numFmtId="0" fontId="18" fillId="22" borderId="30" xfId="1" applyNumberFormat="1" applyFont="1" applyFill="1" applyBorder="1" applyProtection="1">
      <protection hidden="1"/>
    </xf>
    <xf numFmtId="164" fontId="18" fillId="22" borderId="30" xfId="1" applyNumberFormat="1" applyFont="1" applyFill="1" applyBorder="1" applyProtection="1">
      <protection hidden="1"/>
    </xf>
    <xf numFmtId="2" fontId="20" fillId="22" borderId="12" xfId="2" applyNumberFormat="1" applyFont="1" applyFill="1" applyBorder="1" applyAlignment="1" applyProtection="1">
      <alignment horizontal="center"/>
    </xf>
    <xf numFmtId="0" fontId="18" fillId="22" borderId="38" xfId="0" applyFont="1" applyFill="1" applyBorder="1" applyAlignment="1" applyProtection="1">
      <alignment wrapText="1"/>
    </xf>
    <xf numFmtId="49" fontId="18" fillId="22" borderId="38" xfId="0" applyNumberFormat="1" applyFont="1" applyFill="1" applyBorder="1" applyAlignment="1" applyProtection="1">
      <alignment wrapText="1"/>
    </xf>
    <xf numFmtId="164" fontId="18" fillId="22" borderId="1" xfId="1" applyNumberFormat="1" applyFont="1" applyFill="1" applyBorder="1" applyAlignment="1" applyProtection="1">
      <alignment horizontal="center"/>
    </xf>
    <xf numFmtId="164" fontId="18" fillId="22" borderId="78" xfId="1" applyNumberFormat="1" applyFont="1" applyFill="1" applyBorder="1" applyProtection="1">
      <protection hidden="1"/>
    </xf>
    <xf numFmtId="49" fontId="18" fillId="14" borderId="15" xfId="0" applyNumberFormat="1" applyFont="1" applyFill="1" applyBorder="1" applyAlignment="1" applyProtection="1">
      <alignment wrapText="1"/>
      <protection locked="0"/>
    </xf>
    <xf numFmtId="0" fontId="18" fillId="14" borderId="15" xfId="0" applyNumberFormat="1" applyFont="1" applyFill="1" applyBorder="1" applyAlignment="1" applyProtection="1">
      <alignment horizontal="center"/>
      <protection locked="0"/>
    </xf>
    <xf numFmtId="0" fontId="41" fillId="17" borderId="15" xfId="0" applyNumberFormat="1" applyFont="1" applyFill="1" applyBorder="1" applyAlignment="1" applyProtection="1">
      <alignment horizontal="center"/>
      <protection hidden="1"/>
    </xf>
    <xf numFmtId="164" fontId="18" fillId="17" borderId="1" xfId="1" applyNumberFormat="1" applyFont="1" applyFill="1" applyBorder="1" applyAlignment="1" applyProtection="1">
      <protection hidden="1"/>
    </xf>
    <xf numFmtId="49" fontId="18" fillId="22" borderId="80" xfId="0" applyNumberFormat="1" applyFont="1" applyFill="1" applyBorder="1" applyProtection="1">
      <protection locked="0"/>
    </xf>
    <xf numFmtId="0" fontId="18" fillId="22" borderId="49" xfId="0" applyNumberFormat="1" applyFont="1" applyFill="1" applyBorder="1" applyAlignment="1">
      <alignment horizontal="center"/>
    </xf>
    <xf numFmtId="0" fontId="18" fillId="22" borderId="49" xfId="1" applyNumberFormat="1" applyFont="1" applyFill="1" applyBorder="1" applyProtection="1">
      <protection hidden="1"/>
    </xf>
    <xf numFmtId="164" fontId="18" fillId="4" borderId="49" xfId="1" applyNumberFormat="1" applyFont="1" applyFill="1" applyBorder="1" applyProtection="1"/>
    <xf numFmtId="164" fontId="18" fillId="22" borderId="49" xfId="1" applyNumberFormat="1" applyFont="1" applyFill="1" applyBorder="1" applyProtection="1">
      <protection hidden="1"/>
    </xf>
    <xf numFmtId="164" fontId="20" fillId="17" borderId="1" xfId="1" applyNumberFormat="1" applyFont="1" applyFill="1" applyBorder="1" applyAlignment="1" applyProtection="1">
      <protection hidden="1"/>
    </xf>
    <xf numFmtId="164" fontId="18" fillId="23" borderId="0" xfId="1" applyNumberFormat="1" applyFont="1" applyFill="1" applyBorder="1" applyProtection="1"/>
    <xf numFmtId="164" fontId="18" fillId="23" borderId="30" xfId="1" applyNumberFormat="1" applyFont="1" applyFill="1" applyBorder="1" applyProtection="1"/>
    <xf numFmtId="164" fontId="18" fillId="23" borderId="0" xfId="1" applyNumberFormat="1" applyFont="1" applyFill="1" applyBorder="1" applyProtection="1">
      <protection hidden="1"/>
    </xf>
    <xf numFmtId="164" fontId="18" fillId="23" borderId="12" xfId="1" applyNumberFormat="1" applyFont="1" applyFill="1" applyBorder="1" applyProtection="1">
      <protection hidden="1"/>
    </xf>
    <xf numFmtId="164" fontId="18" fillId="24" borderId="6" xfId="1" applyNumberFormat="1" applyFont="1" applyFill="1" applyBorder="1"/>
    <xf numFmtId="164" fontId="41" fillId="23" borderId="0" xfId="1" applyNumberFormat="1" applyFont="1" applyFill="1" applyBorder="1" applyProtection="1">
      <protection hidden="1"/>
    </xf>
    <xf numFmtId="164" fontId="41" fillId="23" borderId="12" xfId="1" applyNumberFormat="1" applyFont="1" applyFill="1" applyBorder="1" applyProtection="1">
      <protection hidden="1"/>
    </xf>
    <xf numFmtId="164" fontId="18" fillId="22" borderId="3" xfId="1" applyNumberFormat="1" applyFont="1" applyFill="1" applyBorder="1"/>
    <xf numFmtId="0" fontId="14" fillId="22" borderId="0" xfId="0" applyFont="1" applyFill="1" applyBorder="1" applyAlignment="1" applyProtection="1">
      <alignment horizontal="right"/>
    </xf>
    <xf numFmtId="164" fontId="3" fillId="22" borderId="95" xfId="0" applyNumberFormat="1" applyFont="1" applyFill="1" applyBorder="1" applyProtection="1">
      <protection hidden="1"/>
    </xf>
    <xf numFmtId="164" fontId="3" fillId="4" borderId="5" xfId="1" applyNumberFormat="1" applyFont="1" applyFill="1" applyBorder="1" applyProtection="1">
      <protection hidden="1"/>
    </xf>
    <xf numFmtId="164" fontId="3" fillId="22" borderId="44" xfId="1" applyNumberFormat="1" applyFont="1" applyFill="1" applyBorder="1" applyProtection="1">
      <protection hidden="1"/>
    </xf>
    <xf numFmtId="164" fontId="3" fillId="4" borderId="43" xfId="1" applyNumberFormat="1" applyFont="1" applyFill="1" applyBorder="1" applyProtection="1">
      <protection hidden="1"/>
    </xf>
    <xf numFmtId="164" fontId="3" fillId="22" borderId="42" xfId="1" applyNumberFormat="1" applyFont="1" applyFill="1" applyBorder="1" applyProtection="1">
      <protection hidden="1"/>
    </xf>
    <xf numFmtId="0" fontId="0" fillId="22" borderId="35" xfId="0" applyFont="1" applyFill="1" applyBorder="1" applyAlignment="1" applyProtection="1">
      <alignment horizontal="left"/>
    </xf>
    <xf numFmtId="0" fontId="9" fillId="22" borderId="16" xfId="0" applyFont="1" applyFill="1" applyBorder="1" applyAlignment="1" applyProtection="1">
      <alignment horizontal="left"/>
      <protection hidden="1"/>
    </xf>
    <xf numFmtId="164" fontId="14" fillId="22" borderId="42" xfId="1" applyNumberFormat="1" applyFont="1" applyFill="1" applyBorder="1" applyProtection="1">
      <protection hidden="1"/>
    </xf>
    <xf numFmtId="164" fontId="14" fillId="4" borderId="42" xfId="1" applyNumberFormat="1" applyFont="1" applyFill="1" applyBorder="1" applyProtection="1">
      <protection hidden="1"/>
    </xf>
    <xf numFmtId="164" fontId="14" fillId="22" borderId="106" xfId="1" applyNumberFormat="1" applyFont="1" applyFill="1" applyBorder="1" applyProtection="1">
      <protection hidden="1"/>
    </xf>
    <xf numFmtId="164" fontId="14" fillId="22" borderId="65" xfId="1" applyNumberFormat="1" applyFont="1" applyFill="1" applyBorder="1" applyProtection="1">
      <protection hidden="1"/>
    </xf>
    <xf numFmtId="164" fontId="3" fillId="4" borderId="33" xfId="1" applyNumberFormat="1" applyFont="1" applyFill="1" applyBorder="1" applyProtection="1">
      <protection hidden="1"/>
    </xf>
    <xf numFmtId="164" fontId="3" fillId="22" borderId="43" xfId="0" applyNumberFormat="1" applyFont="1" applyFill="1" applyBorder="1" applyAlignment="1">
      <alignment horizontal="center"/>
    </xf>
    <xf numFmtId="164" fontId="0" fillId="4" borderId="42" xfId="0" applyNumberFormat="1" applyFill="1" applyBorder="1" applyAlignment="1">
      <alignment horizontal="center"/>
    </xf>
    <xf numFmtId="164" fontId="3" fillId="22" borderId="44" xfId="0" applyNumberFormat="1" applyFont="1" applyFill="1" applyBorder="1" applyProtection="1">
      <protection hidden="1"/>
    </xf>
    <xf numFmtId="164" fontId="0" fillId="4" borderId="64" xfId="0" applyNumberFormat="1" applyFill="1" applyBorder="1" applyProtection="1">
      <protection hidden="1"/>
    </xf>
    <xf numFmtId="164" fontId="0" fillId="22" borderId="44" xfId="0" applyNumberFormat="1" applyFill="1" applyBorder="1" applyProtection="1">
      <protection hidden="1"/>
    </xf>
    <xf numFmtId="164" fontId="3" fillId="22" borderId="16" xfId="0" applyNumberFormat="1" applyFont="1" applyFill="1" applyBorder="1" applyProtection="1">
      <protection hidden="1"/>
    </xf>
    <xf numFmtId="164" fontId="3" fillId="22" borderId="48" xfId="0" applyNumberFormat="1" applyFont="1" applyFill="1" applyBorder="1" applyProtection="1">
      <protection hidden="1"/>
    </xf>
    <xf numFmtId="0" fontId="3" fillId="22" borderId="71" xfId="0" applyFont="1" applyFill="1" applyBorder="1" applyProtection="1">
      <protection hidden="1"/>
    </xf>
    <xf numFmtId="2" fontId="41" fillId="22" borderId="107" xfId="2" applyNumberFormat="1" applyFont="1" applyFill="1" applyBorder="1" applyAlignment="1" applyProtection="1">
      <alignment horizontal="center"/>
      <protection hidden="1"/>
    </xf>
    <xf numFmtId="164" fontId="3" fillId="22" borderId="105" xfId="0" applyNumberFormat="1" applyFont="1" applyFill="1" applyBorder="1" applyProtection="1">
      <protection hidden="1"/>
    </xf>
    <xf numFmtId="0" fontId="9" fillId="22" borderId="63" xfId="0" applyFont="1" applyFill="1" applyBorder="1" applyAlignment="1" applyProtection="1">
      <alignment horizontal="left"/>
      <protection hidden="1"/>
    </xf>
    <xf numFmtId="0" fontId="3" fillId="22" borderId="76" xfId="0" applyFont="1" applyFill="1" applyBorder="1" applyProtection="1">
      <protection hidden="1"/>
    </xf>
    <xf numFmtId="164" fontId="3" fillId="22" borderId="65" xfId="1" applyNumberFormat="1" applyFont="1" applyFill="1" applyBorder="1" applyProtection="1">
      <protection hidden="1"/>
    </xf>
    <xf numFmtId="0" fontId="3" fillId="22" borderId="2" xfId="0" applyFont="1" applyFill="1" applyBorder="1" applyProtection="1">
      <protection hidden="1"/>
    </xf>
    <xf numFmtId="0" fontId="0" fillId="4" borderId="48" xfId="0" applyFont="1" applyFill="1" applyBorder="1" applyProtection="1"/>
    <xf numFmtId="164" fontId="3" fillId="4" borderId="30" xfId="1" applyNumberFormat="1" applyFont="1" applyFill="1" applyBorder="1" applyProtection="1">
      <protection hidden="1"/>
    </xf>
    <xf numFmtId="164" fontId="1" fillId="4" borderId="43" xfId="1" applyNumberFormat="1" applyFont="1" applyFill="1" applyBorder="1" applyProtection="1">
      <protection hidden="1"/>
    </xf>
    <xf numFmtId="164" fontId="3" fillId="23" borderId="42" xfId="0" applyNumberFormat="1" applyFont="1" applyFill="1" applyBorder="1" applyProtection="1">
      <protection hidden="1"/>
    </xf>
    <xf numFmtId="164" fontId="18" fillId="23" borderId="44" xfId="0" applyNumberFormat="1" applyFont="1" applyFill="1" applyBorder="1" applyProtection="1">
      <protection hidden="1"/>
    </xf>
    <xf numFmtId="164" fontId="3" fillId="23" borderId="43" xfId="0" applyNumberFormat="1" applyFont="1" applyFill="1" applyBorder="1" applyProtection="1">
      <protection hidden="1"/>
    </xf>
    <xf numFmtId="164" fontId="0" fillId="24" borderId="72" xfId="0" applyNumberFormat="1" applyFill="1" applyBorder="1" applyProtection="1">
      <protection hidden="1"/>
    </xf>
    <xf numFmtId="164" fontId="3" fillId="24" borderId="43" xfId="0" applyNumberFormat="1" applyFont="1" applyFill="1" applyBorder="1" applyProtection="1">
      <protection hidden="1"/>
    </xf>
    <xf numFmtId="164" fontId="0" fillId="23" borderId="43" xfId="0" applyNumberFormat="1" applyFill="1" applyBorder="1" applyProtection="1">
      <protection hidden="1"/>
    </xf>
    <xf numFmtId="164" fontId="3" fillId="23" borderId="43" xfId="1" applyNumberFormat="1" applyFont="1" applyFill="1" applyBorder="1" applyProtection="1">
      <protection hidden="1"/>
    </xf>
    <xf numFmtId="164" fontId="18" fillId="22" borderId="27" xfId="1" applyNumberFormat="1" applyFont="1" applyFill="1" applyBorder="1"/>
    <xf numFmtId="164" fontId="18" fillId="22" borderId="28" xfId="1" applyNumberFormat="1" applyFont="1" applyFill="1" applyBorder="1" applyProtection="1">
      <protection hidden="1"/>
    </xf>
    <xf numFmtId="164" fontId="18" fillId="22" borderId="32" xfId="1" applyNumberFormat="1" applyFont="1" applyFill="1" applyBorder="1"/>
    <xf numFmtId="164" fontId="18" fillId="22" borderId="33" xfId="1" applyNumberFormat="1" applyFont="1" applyFill="1" applyBorder="1" applyProtection="1">
      <protection hidden="1"/>
    </xf>
    <xf numFmtId="164" fontId="18" fillId="22" borderId="70" xfId="1" applyNumberFormat="1" applyFont="1" applyFill="1" applyBorder="1" applyProtection="1">
      <protection hidden="1"/>
    </xf>
    <xf numFmtId="170" fontId="18" fillId="22" borderId="75" xfId="1" applyNumberFormat="1" applyFont="1" applyFill="1" applyBorder="1" applyProtection="1">
      <protection hidden="1"/>
    </xf>
    <xf numFmtId="170" fontId="18" fillId="22" borderId="33" xfId="1" applyNumberFormat="1" applyFont="1" applyFill="1" applyBorder="1" applyProtection="1">
      <protection hidden="1"/>
    </xf>
    <xf numFmtId="0" fontId="18" fillId="22" borderId="32" xfId="0" applyNumberFormat="1" applyFont="1" applyFill="1" applyBorder="1" applyAlignment="1">
      <alignment horizontal="center"/>
    </xf>
    <xf numFmtId="170" fontId="18" fillId="22" borderId="32" xfId="0" applyNumberFormat="1" applyFont="1" applyFill="1" applyBorder="1" applyAlignment="1">
      <alignment horizontal="center"/>
    </xf>
    <xf numFmtId="0" fontId="14" fillId="3" borderId="15" xfId="0" applyFont="1" applyFill="1" applyBorder="1" applyAlignment="1">
      <alignment wrapText="1"/>
    </xf>
    <xf numFmtId="164" fontId="11" fillId="2" borderId="13" xfId="0" applyNumberFormat="1" applyFont="1" applyFill="1" applyBorder="1" applyProtection="1">
      <protection locked="0"/>
    </xf>
    <xf numFmtId="164" fontId="18" fillId="2" borderId="48" xfId="0" applyNumberFormat="1" applyFont="1" applyFill="1" applyBorder="1" applyProtection="1">
      <protection locked="0"/>
    </xf>
    <xf numFmtId="49" fontId="0" fillId="0" borderId="0" xfId="0" applyNumberFormat="1"/>
    <xf numFmtId="0" fontId="24" fillId="0" borderId="12" xfId="0" applyFont="1" applyBorder="1" applyAlignment="1">
      <alignment wrapText="1"/>
    </xf>
    <xf numFmtId="164" fontId="18" fillId="4" borderId="2" xfId="1" applyNumberFormat="1" applyFont="1" applyFill="1" applyBorder="1" applyProtection="1"/>
    <xf numFmtId="164" fontId="18" fillId="4" borderId="5" xfId="1" applyNumberFormat="1" applyFont="1" applyFill="1" applyBorder="1" applyProtection="1"/>
    <xf numFmtId="164" fontId="18" fillId="4" borderId="98" xfId="1" applyNumberFormat="1" applyFont="1" applyFill="1" applyBorder="1" applyProtection="1"/>
    <xf numFmtId="164" fontId="20" fillId="22" borderId="55" xfId="1" applyNumberFormat="1" applyFont="1" applyFill="1" applyBorder="1"/>
    <xf numFmtId="44" fontId="18" fillId="14" borderId="13" xfId="1" applyFont="1" applyFill="1" applyBorder="1" applyAlignment="1" applyProtection="1">
      <alignment horizontal="center"/>
      <protection locked="0"/>
    </xf>
    <xf numFmtId="0" fontId="18" fillId="4" borderId="38" xfId="0" applyFont="1" applyFill="1" applyBorder="1" applyAlignment="1">
      <alignment horizontal="right"/>
    </xf>
    <xf numFmtId="0" fontId="18" fillId="4" borderId="6" xfId="2" applyNumberFormat="1" applyFont="1" applyFill="1" applyBorder="1" applyAlignment="1">
      <alignment horizontal="center"/>
    </xf>
    <xf numFmtId="0" fontId="18" fillId="4" borderId="15" xfId="0" applyFont="1" applyFill="1" applyBorder="1" applyAlignment="1" applyProtection="1">
      <alignment horizontal="right"/>
    </xf>
    <xf numFmtId="0" fontId="20" fillId="4" borderId="6" xfId="0" applyNumberFormat="1" applyFont="1" applyFill="1" applyBorder="1" applyAlignment="1" applyProtection="1">
      <alignment horizontal="center"/>
    </xf>
    <xf numFmtId="0" fontId="18" fillId="4" borderId="15" xfId="0" applyFont="1" applyFill="1" applyBorder="1" applyProtection="1"/>
    <xf numFmtId="0" fontId="20" fillId="4" borderId="6" xfId="2" applyNumberFormat="1" applyFont="1" applyFill="1" applyBorder="1" applyAlignment="1" applyProtection="1">
      <alignment horizontal="center"/>
    </xf>
    <xf numFmtId="164" fontId="20" fillId="14" borderId="55" xfId="1" applyNumberFormat="1" applyFont="1" applyFill="1" applyBorder="1" applyProtection="1">
      <protection locked="0"/>
    </xf>
    <xf numFmtId="164" fontId="18" fillId="4" borderId="9" xfId="1" applyNumberFormat="1" applyFont="1" applyFill="1" applyBorder="1" applyAlignment="1">
      <alignment horizontal="center"/>
    </xf>
    <xf numFmtId="164" fontId="18" fillId="4" borderId="10" xfId="1" applyNumberFormat="1" applyFont="1" applyFill="1" applyBorder="1" applyAlignment="1">
      <alignment horizontal="center"/>
    </xf>
    <xf numFmtId="0" fontId="18" fillId="4" borderId="94" xfId="0" applyNumberFormat="1" applyFont="1" applyFill="1" applyBorder="1" applyAlignment="1">
      <alignment horizontal="center"/>
    </xf>
    <xf numFmtId="0" fontId="18" fillId="4" borderId="88" xfId="0" applyNumberFormat="1" applyFont="1" applyFill="1" applyBorder="1" applyAlignment="1">
      <alignment horizontal="center"/>
    </xf>
    <xf numFmtId="0" fontId="18" fillId="4" borderId="12" xfId="0" applyNumberFormat="1" applyFont="1" applyFill="1" applyBorder="1" applyAlignment="1">
      <alignment horizontal="center"/>
    </xf>
    <xf numFmtId="0" fontId="0" fillId="4" borderId="12" xfId="0" applyNumberFormat="1" applyFill="1" applyBorder="1" applyAlignment="1">
      <alignment horizontal="center"/>
    </xf>
    <xf numFmtId="0" fontId="0" fillId="4" borderId="72" xfId="0" applyFill="1" applyBorder="1" applyProtection="1"/>
    <xf numFmtId="0" fontId="66" fillId="22" borderId="85" xfId="0" applyFont="1" applyFill="1" applyBorder="1" applyAlignment="1" applyProtection="1">
      <alignment horizontal="right" vertical="center"/>
    </xf>
    <xf numFmtId="0" fontId="0" fillId="0" borderId="29" xfId="0" applyBorder="1"/>
    <xf numFmtId="0" fontId="4" fillId="22" borderId="48" xfId="0" applyFont="1" applyFill="1" applyBorder="1" applyAlignment="1">
      <alignment horizontal="right"/>
    </xf>
    <xf numFmtId="164" fontId="4" fillId="22" borderId="48" xfId="0" applyNumberFormat="1" applyFont="1" applyFill="1" applyBorder="1"/>
    <xf numFmtId="164" fontId="12" fillId="13" borderId="48" xfId="1" applyNumberFormat="1" applyFont="1" applyFill="1" applyBorder="1" applyAlignment="1" applyProtection="1">
      <alignment vertical="center"/>
      <protection locked="0"/>
    </xf>
    <xf numFmtId="10" fontId="18" fillId="25" borderId="3" xfId="2" applyNumberFormat="1" applyFont="1" applyFill="1" applyBorder="1" applyAlignment="1" applyProtection="1">
      <alignment horizontal="center"/>
      <protection locked="0"/>
    </xf>
    <xf numFmtId="164" fontId="18" fillId="0" borderId="86" xfId="1" applyNumberFormat="1" applyFont="1" applyFill="1" applyBorder="1" applyAlignment="1">
      <alignment horizontal="center"/>
    </xf>
    <xf numFmtId="43" fontId="12" fillId="13" borderId="11" xfId="2" applyNumberFormat="1" applyFont="1" applyFill="1" applyBorder="1" applyAlignment="1" applyProtection="1">
      <alignment horizontal="center"/>
      <protection locked="0"/>
    </xf>
    <xf numFmtId="49" fontId="18" fillId="14" borderId="34" xfId="0" applyNumberFormat="1" applyFont="1" applyFill="1" applyBorder="1" applyAlignment="1" applyProtection="1">
      <alignment wrapText="1"/>
      <protection locked="0"/>
    </xf>
    <xf numFmtId="164" fontId="18" fillId="22" borderId="13" xfId="1" applyNumberFormat="1" applyFont="1" applyFill="1" applyBorder="1" applyProtection="1"/>
    <xf numFmtId="0" fontId="18" fillId="0" borderId="6" xfId="0" applyFont="1" applyBorder="1" applyAlignment="1">
      <alignment horizontal="center"/>
    </xf>
    <xf numFmtId="0" fontId="18" fillId="14" borderId="9" xfId="0" applyFont="1" applyFill="1" applyBorder="1" applyProtection="1">
      <protection locked="0"/>
    </xf>
    <xf numFmtId="0" fontId="18" fillId="22" borderId="62" xfId="0" applyNumberFormat="1" applyFont="1" applyFill="1" applyBorder="1" applyAlignment="1">
      <alignment horizontal="center"/>
    </xf>
    <xf numFmtId="0" fontId="18" fillId="22" borderId="77" xfId="0" applyNumberFormat="1" applyFont="1" applyFill="1" applyBorder="1" applyAlignment="1">
      <alignment horizontal="center"/>
    </xf>
    <xf numFmtId="0" fontId="18" fillId="22" borderId="0" xfId="0" applyNumberFormat="1" applyFont="1" applyFill="1" applyBorder="1" applyAlignment="1">
      <alignment horizontal="center"/>
    </xf>
    <xf numFmtId="0" fontId="18" fillId="22" borderId="1" xfId="0" applyNumberFormat="1" applyFont="1" applyFill="1" applyBorder="1" applyAlignment="1">
      <alignment horizontal="center"/>
    </xf>
    <xf numFmtId="164" fontId="72" fillId="22" borderId="11" xfId="1" applyNumberFormat="1" applyFont="1" applyFill="1" applyBorder="1" applyAlignment="1">
      <alignment horizontal="center"/>
    </xf>
    <xf numFmtId="164" fontId="18" fillId="22" borderId="0" xfId="1" applyNumberFormat="1" applyFont="1" applyFill="1" applyBorder="1" applyAlignment="1">
      <alignment horizontal="center"/>
    </xf>
    <xf numFmtId="167" fontId="18" fillId="22" borderId="11" xfId="0" applyNumberFormat="1" applyFont="1" applyFill="1" applyBorder="1" applyAlignment="1">
      <alignment horizontal="left"/>
    </xf>
    <xf numFmtId="0" fontId="18" fillId="22" borderId="11" xfId="0" applyNumberFormat="1" applyFont="1" applyFill="1" applyBorder="1" applyAlignment="1">
      <alignment horizontal="center"/>
    </xf>
    <xf numFmtId="49" fontId="66" fillId="22" borderId="77" xfId="0" applyNumberFormat="1" applyFont="1" applyFill="1" applyBorder="1" applyAlignment="1" applyProtection="1">
      <alignment vertical="center"/>
    </xf>
    <xf numFmtId="0" fontId="18" fillId="22" borderId="30" xfId="0" applyNumberFormat="1" applyFont="1" applyFill="1" applyBorder="1" applyAlignment="1">
      <alignment horizontal="center"/>
    </xf>
    <xf numFmtId="0" fontId="18" fillId="22" borderId="1" xfId="0" applyFont="1" applyFill="1" applyBorder="1" applyAlignment="1">
      <alignment horizontal="right"/>
    </xf>
    <xf numFmtId="164" fontId="20" fillId="22" borderId="27" xfId="1" applyNumberFormat="1" applyFont="1" applyFill="1" applyBorder="1"/>
    <xf numFmtId="0" fontId="18" fillId="22" borderId="7" xfId="0" applyFont="1" applyFill="1" applyBorder="1" applyAlignment="1">
      <alignment horizontal="right"/>
    </xf>
    <xf numFmtId="164" fontId="44" fillId="22" borderId="17" xfId="1" applyNumberFormat="1" applyFont="1" applyFill="1" applyBorder="1" applyAlignment="1" applyProtection="1"/>
    <xf numFmtId="164" fontId="20" fillId="22" borderId="17" xfId="1" applyNumberFormat="1" applyFont="1" applyFill="1" applyBorder="1" applyProtection="1">
      <protection locked="0"/>
    </xf>
    <xf numFmtId="164" fontId="20" fillId="22" borderId="17" xfId="1" applyNumberFormat="1" applyFont="1" applyFill="1" applyBorder="1" applyProtection="1">
      <protection hidden="1"/>
    </xf>
    <xf numFmtId="0" fontId="18" fillId="22" borderId="0" xfId="0" applyFont="1" applyFill="1" applyBorder="1" applyAlignment="1">
      <alignment horizontal="center"/>
    </xf>
    <xf numFmtId="164" fontId="20" fillId="22" borderId="56" xfId="1" applyNumberFormat="1" applyFont="1" applyFill="1" applyBorder="1" applyProtection="1">
      <protection locked="0"/>
    </xf>
    <xf numFmtId="164" fontId="20" fillId="22" borderId="17" xfId="1" applyNumberFormat="1" applyFont="1" applyFill="1" applyBorder="1" applyAlignment="1" applyProtection="1">
      <alignment horizontal="left"/>
      <protection hidden="1"/>
    </xf>
    <xf numFmtId="0" fontId="20" fillId="22" borderId="17" xfId="0" applyFont="1" applyFill="1" applyBorder="1" applyAlignment="1" applyProtection="1">
      <alignment horizontal="left"/>
      <protection hidden="1"/>
    </xf>
    <xf numFmtId="164" fontId="72" fillId="22" borderId="7" xfId="1" applyNumberFormat="1" applyFont="1" applyFill="1" applyBorder="1" applyAlignment="1">
      <alignment horizontal="center"/>
    </xf>
    <xf numFmtId="164" fontId="20" fillId="22" borderId="56" xfId="1" applyNumberFormat="1" applyFont="1" applyFill="1" applyBorder="1"/>
    <xf numFmtId="0" fontId="18" fillId="22" borderId="0" xfId="0" applyFont="1" applyFill="1" applyBorder="1"/>
    <xf numFmtId="0" fontId="18" fillId="22" borderId="1" xfId="0" applyFont="1" applyFill="1" applyBorder="1"/>
    <xf numFmtId="0" fontId="18" fillId="22" borderId="7" xfId="0" applyFont="1" applyFill="1" applyBorder="1"/>
    <xf numFmtId="164" fontId="20" fillId="22" borderId="69" xfId="1" applyNumberFormat="1" applyFont="1" applyFill="1" applyBorder="1" applyProtection="1">
      <protection hidden="1"/>
    </xf>
    <xf numFmtId="164" fontId="18" fillId="22" borderId="36" xfId="1" applyNumberFormat="1" applyFont="1" applyFill="1" applyBorder="1" applyAlignment="1" applyProtection="1">
      <alignment horizontal="center"/>
      <protection hidden="1"/>
    </xf>
    <xf numFmtId="10" fontId="18" fillId="25" borderId="4" xfId="2" applyNumberFormat="1" applyFont="1" applyFill="1" applyBorder="1" applyAlignment="1" applyProtection="1">
      <alignment horizontal="center"/>
      <protection locked="0"/>
    </xf>
    <xf numFmtId="164" fontId="18" fillId="22" borderId="37" xfId="1" applyNumberFormat="1" applyFont="1" applyFill="1" applyBorder="1" applyAlignment="1" applyProtection="1">
      <alignment horizontal="center"/>
      <protection hidden="1"/>
    </xf>
    <xf numFmtId="164" fontId="18" fillId="22" borderId="4" xfId="1" applyNumberFormat="1" applyFont="1" applyFill="1" applyBorder="1" applyAlignment="1" applyProtection="1">
      <alignment horizontal="center"/>
      <protection hidden="1"/>
    </xf>
    <xf numFmtId="164" fontId="18" fillId="22" borderId="1" xfId="1" applyNumberFormat="1" applyFont="1" applyFill="1" applyBorder="1" applyAlignment="1" applyProtection="1">
      <alignment horizontal="center"/>
      <protection hidden="1"/>
    </xf>
    <xf numFmtId="164" fontId="20" fillId="22" borderId="1" xfId="1" applyNumberFormat="1" applyFont="1" applyFill="1" applyBorder="1" applyAlignment="1" applyProtection="1">
      <alignment horizontal="center"/>
      <protection hidden="1"/>
    </xf>
    <xf numFmtId="164" fontId="20" fillId="22" borderId="4" xfId="1" applyNumberFormat="1" applyFont="1" applyFill="1" applyBorder="1" applyAlignment="1" applyProtection="1">
      <alignment horizontal="center"/>
      <protection hidden="1"/>
    </xf>
    <xf numFmtId="164" fontId="18" fillId="22" borderId="52" xfId="1" applyNumberFormat="1" applyFont="1" applyFill="1" applyBorder="1" applyProtection="1">
      <protection hidden="1"/>
    </xf>
    <xf numFmtId="164" fontId="18" fillId="22" borderId="14" xfId="1" applyNumberFormat="1" applyFont="1" applyFill="1" applyBorder="1" applyProtection="1">
      <protection hidden="1"/>
    </xf>
    <xf numFmtId="49" fontId="18" fillId="22" borderId="79" xfId="0" applyNumberFormat="1" applyFont="1" applyFill="1" applyBorder="1" applyProtection="1">
      <protection locked="0"/>
    </xf>
    <xf numFmtId="164" fontId="18" fillId="22" borderId="77" xfId="1" applyNumberFormat="1" applyFont="1" applyFill="1" applyBorder="1" applyProtection="1">
      <protection hidden="1"/>
    </xf>
    <xf numFmtId="167" fontId="18" fillId="22" borderId="29" xfId="0" applyNumberFormat="1" applyFont="1" applyFill="1" applyBorder="1" applyProtection="1">
      <protection locked="0"/>
    </xf>
    <xf numFmtId="167" fontId="10" fillId="22" borderId="29" xfId="0" applyNumberFormat="1" applyFont="1" applyFill="1" applyBorder="1" applyAlignment="1" applyProtection="1">
      <alignment horizontal="center"/>
    </xf>
    <xf numFmtId="49" fontId="18" fillId="22" borderId="34" xfId="0" applyNumberFormat="1" applyFont="1" applyFill="1" applyBorder="1" applyAlignment="1" applyProtection="1">
      <alignment wrapText="1"/>
    </xf>
    <xf numFmtId="49" fontId="18" fillId="22" borderId="13" xfId="0" applyNumberFormat="1" applyFont="1" applyFill="1" applyBorder="1" applyAlignment="1" applyProtection="1">
      <alignment horizontal="left" wrapText="1"/>
    </xf>
    <xf numFmtId="2" fontId="18" fillId="22" borderId="12" xfId="0" applyNumberFormat="1" applyFont="1" applyFill="1" applyBorder="1" applyAlignment="1" applyProtection="1">
      <alignment horizontal="center"/>
      <protection hidden="1"/>
    </xf>
    <xf numFmtId="164" fontId="44" fillId="22" borderId="30" xfId="1" applyNumberFormat="1" applyFont="1" applyFill="1" applyBorder="1"/>
    <xf numFmtId="2" fontId="41" fillId="22" borderId="12" xfId="0" applyNumberFormat="1" applyFont="1" applyFill="1" applyBorder="1" applyAlignment="1" applyProtection="1">
      <alignment horizontal="center"/>
      <protection hidden="1"/>
    </xf>
    <xf numFmtId="164" fontId="20" fillId="22" borderId="30" xfId="1" applyNumberFormat="1" applyFont="1" applyFill="1" applyBorder="1" applyAlignment="1">
      <alignment horizontal="left"/>
    </xf>
    <xf numFmtId="164" fontId="20" fillId="22" borderId="1" xfId="1" applyNumberFormat="1" applyFont="1" applyFill="1" applyBorder="1" applyProtection="1">
      <protection hidden="1"/>
    </xf>
    <xf numFmtId="0" fontId="41" fillId="22" borderId="6" xfId="0" applyNumberFormat="1" applyFont="1" applyFill="1" applyBorder="1" applyAlignment="1">
      <alignment horizontal="center"/>
    </xf>
    <xf numFmtId="164" fontId="20" fillId="22" borderId="30" xfId="1" applyNumberFormat="1" applyFont="1" applyFill="1" applyBorder="1"/>
    <xf numFmtId="0" fontId="32" fillId="11" borderId="6" xfId="0" applyFont="1" applyFill="1" applyBorder="1" applyAlignment="1">
      <alignment horizontal="center" vertical="center"/>
    </xf>
    <xf numFmtId="166" fontId="22" fillId="11" borderId="71" xfId="0" applyNumberFormat="1" applyFont="1" applyFill="1" applyBorder="1" applyAlignment="1">
      <alignment horizontal="right" vertical="center"/>
    </xf>
    <xf numFmtId="0" fontId="9" fillId="0" borderId="6" xfId="0" applyFont="1" applyBorder="1" applyAlignment="1">
      <alignment horizontal="right" vertical="center"/>
    </xf>
    <xf numFmtId="164" fontId="3" fillId="13" borderId="33" xfId="1" applyNumberFormat="1" applyFont="1" applyFill="1" applyBorder="1" applyAlignment="1" applyProtection="1">
      <alignment vertical="center"/>
      <protection locked="0"/>
    </xf>
    <xf numFmtId="0" fontId="36" fillId="22" borderId="0" xfId="0" applyFont="1" applyFill="1" applyBorder="1" applyAlignment="1">
      <alignment horizontal="center" vertical="center"/>
    </xf>
    <xf numFmtId="0" fontId="36" fillId="4" borderId="0" xfId="0" applyFont="1" applyFill="1" applyBorder="1" applyAlignment="1">
      <alignment vertical="center"/>
    </xf>
    <xf numFmtId="0" fontId="0" fillId="11" borderId="0" xfId="0" applyFill="1" applyBorder="1" applyAlignment="1">
      <alignment horizontal="center" vertical="top"/>
    </xf>
    <xf numFmtId="49" fontId="42" fillId="0" borderId="38" xfId="0" applyNumberFormat="1" applyFont="1" applyFill="1" applyBorder="1" applyProtection="1"/>
    <xf numFmtId="164" fontId="3" fillId="0" borderId="73" xfId="0" applyNumberFormat="1" applyFont="1" applyFill="1" applyBorder="1" applyProtection="1">
      <protection hidden="1"/>
    </xf>
    <xf numFmtId="164" fontId="3" fillId="0" borderId="63" xfId="0" applyNumberFormat="1" applyFont="1" applyFill="1" applyBorder="1" applyProtection="1">
      <protection hidden="1"/>
    </xf>
    <xf numFmtId="0" fontId="10" fillId="0" borderId="29" xfId="0" applyFont="1" applyFill="1" applyBorder="1" applyAlignment="1" applyProtection="1">
      <alignment horizontal="center"/>
    </xf>
    <xf numFmtId="164" fontId="3" fillId="0" borderId="60" xfId="0" applyNumberFormat="1" applyFont="1" applyFill="1" applyBorder="1" applyProtection="1">
      <protection hidden="1"/>
    </xf>
    <xf numFmtId="164" fontId="3" fillId="0" borderId="44" xfId="0" applyNumberFormat="1" applyFont="1" applyFill="1" applyBorder="1" applyProtection="1">
      <protection hidden="1"/>
    </xf>
    <xf numFmtId="167" fontId="10" fillId="0" borderId="32" xfId="0" applyNumberFormat="1" applyFont="1" applyFill="1" applyBorder="1" applyAlignment="1" applyProtection="1">
      <alignment horizontal="center"/>
    </xf>
    <xf numFmtId="164" fontId="3" fillId="0" borderId="38" xfId="0" applyNumberFormat="1" applyFont="1" applyFill="1" applyBorder="1" applyProtection="1">
      <protection hidden="1"/>
    </xf>
    <xf numFmtId="49" fontId="18" fillId="22" borderId="15" xfId="0" applyNumberFormat="1" applyFont="1" applyFill="1" applyBorder="1" applyAlignment="1" applyProtection="1">
      <alignment horizontal="left" wrapText="1"/>
    </xf>
    <xf numFmtId="0" fontId="10" fillId="0" borderId="0" xfId="0" applyFont="1"/>
    <xf numFmtId="0" fontId="77" fillId="22" borderId="32" xfId="0" applyFont="1" applyFill="1" applyBorder="1" applyProtection="1"/>
    <xf numFmtId="0" fontId="78" fillId="22" borderId="32" xfId="0" applyFont="1" applyFill="1" applyBorder="1" applyProtection="1"/>
    <xf numFmtId="0" fontId="10" fillId="22" borderId="32" xfId="0" applyFont="1" applyFill="1" applyBorder="1" applyAlignment="1" applyProtection="1">
      <alignment horizontal="right"/>
    </xf>
    <xf numFmtId="0" fontId="10" fillId="22" borderId="35" xfId="0" applyFont="1" applyFill="1" applyBorder="1" applyAlignment="1" applyProtection="1">
      <alignment horizontal="left"/>
    </xf>
    <xf numFmtId="0" fontId="77" fillId="22" borderId="16" xfId="0" applyFont="1" applyFill="1" applyBorder="1" applyAlignment="1" applyProtection="1">
      <alignment horizontal="left"/>
      <protection hidden="1"/>
    </xf>
    <xf numFmtId="0" fontId="42" fillId="22" borderId="76" xfId="0" applyFont="1" applyFill="1" applyBorder="1" applyProtection="1">
      <protection hidden="1"/>
    </xf>
    <xf numFmtId="0" fontId="42" fillId="22" borderId="32" xfId="0" applyFont="1" applyFill="1" applyBorder="1" applyProtection="1"/>
    <xf numFmtId="0" fontId="10" fillId="22" borderId="32" xfId="0" applyFont="1" applyFill="1" applyBorder="1" applyProtection="1"/>
    <xf numFmtId="0" fontId="42" fillId="22" borderId="32" xfId="0" applyFont="1" applyFill="1" applyBorder="1" applyProtection="1">
      <protection hidden="1"/>
    </xf>
    <xf numFmtId="0" fontId="10" fillId="0" borderId="0" xfId="0" applyFont="1" applyProtection="1"/>
    <xf numFmtId="49" fontId="42" fillId="0" borderId="71" xfId="0" applyNumberFormat="1" applyFont="1" applyFill="1" applyBorder="1" applyProtection="1"/>
    <xf numFmtId="0" fontId="10" fillId="4" borderId="71" xfId="0" applyFont="1" applyFill="1" applyBorder="1" applyProtection="1"/>
    <xf numFmtId="0" fontId="42" fillId="22" borderId="108" xfId="0" applyFont="1" applyFill="1" applyBorder="1" applyProtection="1">
      <protection hidden="1"/>
    </xf>
    <xf numFmtId="0" fontId="10" fillId="4" borderId="32" xfId="0" applyFont="1" applyFill="1" applyBorder="1" applyProtection="1"/>
    <xf numFmtId="0" fontId="77" fillId="4" borderId="32" xfId="0" applyFont="1" applyFill="1" applyBorder="1" applyProtection="1"/>
    <xf numFmtId="0" fontId="77" fillId="22" borderId="32" xfId="0" applyFont="1" applyFill="1" applyBorder="1" applyProtection="1">
      <protection hidden="1"/>
    </xf>
    <xf numFmtId="0" fontId="77" fillId="4" borderId="71" xfId="0" applyFont="1" applyFill="1" applyBorder="1" applyProtection="1"/>
    <xf numFmtId="0" fontId="77" fillId="22" borderId="16" xfId="0" applyFont="1" applyFill="1" applyBorder="1" applyProtection="1"/>
    <xf numFmtId="0" fontId="42" fillId="22" borderId="39" xfId="0" applyFont="1" applyFill="1" applyBorder="1" applyProtection="1"/>
    <xf numFmtId="0" fontId="77" fillId="22" borderId="95" xfId="0" applyFont="1" applyFill="1" applyBorder="1" applyAlignment="1" applyProtection="1">
      <alignment horizontal="left"/>
      <protection hidden="1"/>
    </xf>
    <xf numFmtId="0" fontId="10" fillId="4" borderId="32" xfId="0" applyFont="1" applyFill="1" applyBorder="1" applyAlignment="1" applyProtection="1">
      <alignment horizontal="right"/>
    </xf>
    <xf numFmtId="0" fontId="10" fillId="4" borderId="16" xfId="0" applyFont="1" applyFill="1" applyBorder="1" applyProtection="1"/>
    <xf numFmtId="49" fontId="10" fillId="22" borderId="35" xfId="0" applyNumberFormat="1" applyFont="1" applyFill="1" applyBorder="1" applyProtection="1"/>
    <xf numFmtId="167" fontId="18" fillId="22" borderId="10" xfId="0" applyNumberFormat="1" applyFont="1" applyFill="1" applyBorder="1" applyAlignment="1">
      <alignment horizontal="left"/>
    </xf>
    <xf numFmtId="167" fontId="18" fillId="22" borderId="11" xfId="0" applyNumberFormat="1" applyFont="1" applyFill="1" applyBorder="1" applyAlignment="1">
      <alignment horizontal="left"/>
    </xf>
    <xf numFmtId="0" fontId="0" fillId="0" borderId="0" xfId="0" applyBorder="1"/>
    <xf numFmtId="0" fontId="18" fillId="0" borderId="32" xfId="0" applyFont="1" applyBorder="1" applyAlignment="1" applyProtection="1">
      <alignment vertical="top"/>
      <protection locked="0"/>
    </xf>
    <xf numFmtId="167" fontId="18" fillId="22" borderId="9" xfId="0" applyNumberFormat="1" applyFont="1" applyFill="1" applyBorder="1" applyAlignment="1">
      <alignment horizontal="left"/>
    </xf>
    <xf numFmtId="0" fontId="18" fillId="22" borderId="0" xfId="0" applyFont="1" applyFill="1" applyBorder="1" applyAlignment="1" applyProtection="1">
      <alignment vertical="top"/>
      <protection locked="0"/>
    </xf>
    <xf numFmtId="0" fontId="18" fillId="22" borderId="32" xfId="0" applyFont="1" applyFill="1" applyBorder="1" applyAlignment="1" applyProtection="1">
      <alignment vertical="top"/>
      <protection locked="0"/>
    </xf>
    <xf numFmtId="0" fontId="18" fillId="22" borderId="1" xfId="0" applyFont="1" applyFill="1" applyBorder="1" applyAlignment="1" applyProtection="1">
      <alignment vertical="top"/>
      <protection locked="0"/>
    </xf>
    <xf numFmtId="0" fontId="18" fillId="22" borderId="0" xfId="0" applyFont="1" applyFill="1" applyBorder="1"/>
    <xf numFmtId="49" fontId="42" fillId="22" borderId="35" xfId="0" applyNumberFormat="1" applyFont="1" applyFill="1" applyBorder="1" applyProtection="1"/>
    <xf numFmtId="10" fontId="18" fillId="25" borderId="34" xfId="0" applyNumberFormat="1" applyFont="1" applyFill="1" applyBorder="1" applyAlignment="1" applyProtection="1">
      <alignment wrapText="1"/>
    </xf>
    <xf numFmtId="0" fontId="18" fillId="0" borderId="0" xfId="0" applyFont="1" applyBorder="1" applyAlignment="1" applyProtection="1">
      <alignment vertical="top"/>
      <protection locked="0"/>
    </xf>
    <xf numFmtId="167" fontId="18" fillId="22" borderId="11" xfId="0" applyNumberFormat="1" applyFont="1" applyFill="1" applyBorder="1" applyAlignment="1"/>
    <xf numFmtId="0" fontId="18" fillId="14" borderId="8" xfId="0" applyFont="1" applyFill="1" applyBorder="1" applyAlignment="1" applyProtection="1">
      <alignment horizontal="center"/>
      <protection locked="0"/>
    </xf>
    <xf numFmtId="164" fontId="41" fillId="0" borderId="97" xfId="1" applyNumberFormat="1" applyFont="1" applyFill="1" applyBorder="1" applyAlignment="1" applyProtection="1">
      <alignment horizontal="center"/>
    </xf>
    <xf numFmtId="0" fontId="18" fillId="0" borderId="0" xfId="0" applyFont="1" applyProtection="1">
      <protection locked="0" hidden="1"/>
    </xf>
    <xf numFmtId="0" fontId="18" fillId="0" borderId="0" xfId="0" applyFont="1" applyBorder="1" applyAlignment="1">
      <alignment horizontal="center"/>
    </xf>
    <xf numFmtId="0" fontId="0" fillId="0" borderId="0" xfId="0" applyBorder="1"/>
    <xf numFmtId="0" fontId="18" fillId="22" borderId="0" xfId="0" applyFont="1" applyFill="1" applyBorder="1" applyAlignment="1" applyProtection="1">
      <alignment horizontal="right"/>
    </xf>
    <xf numFmtId="0" fontId="18" fillId="22" borderId="0" xfId="0" applyNumberFormat="1" applyFont="1" applyFill="1" applyBorder="1" applyAlignment="1">
      <alignment horizontal="left"/>
    </xf>
    <xf numFmtId="0" fontId="18" fillId="22" borderId="32" xfId="0" applyFont="1" applyFill="1" applyBorder="1" applyAlignment="1" applyProtection="1">
      <alignment horizontal="right"/>
    </xf>
    <xf numFmtId="164" fontId="18" fillId="22" borderId="0" xfId="1" applyNumberFormat="1" applyFont="1" applyFill="1" applyBorder="1" applyAlignment="1">
      <alignment horizontal="center"/>
    </xf>
    <xf numFmtId="0" fontId="18" fillId="22" borderId="0" xfId="0" applyFont="1" applyFill="1" applyBorder="1" applyAlignment="1">
      <alignment horizontal="right"/>
    </xf>
    <xf numFmtId="0" fontId="18" fillId="22" borderId="32" xfId="0" applyFont="1" applyFill="1" applyBorder="1" applyAlignment="1">
      <alignment horizontal="right"/>
    </xf>
    <xf numFmtId="164" fontId="18" fillId="22" borderId="4" xfId="1" applyNumberFormat="1" applyFont="1" applyFill="1" applyBorder="1" applyProtection="1">
      <protection hidden="1"/>
    </xf>
    <xf numFmtId="0" fontId="18" fillId="22" borderId="5" xfId="1" applyNumberFormat="1" applyFont="1" applyFill="1" applyBorder="1" applyProtection="1">
      <protection hidden="1"/>
    </xf>
    <xf numFmtId="0" fontId="18" fillId="22" borderId="0" xfId="0" applyNumberFormat="1" applyFont="1" applyFill="1" applyBorder="1" applyAlignment="1">
      <alignment horizontal="center"/>
    </xf>
    <xf numFmtId="0" fontId="18" fillId="22" borderId="0" xfId="0" applyFont="1" applyFill="1" applyBorder="1" applyAlignment="1">
      <alignment horizontal="right"/>
    </xf>
    <xf numFmtId="0" fontId="0" fillId="0" borderId="0" xfId="0"/>
    <xf numFmtId="0" fontId="3" fillId="0" borderId="0" xfId="0" applyFont="1"/>
    <xf numFmtId="164" fontId="3" fillId="4" borderId="1" xfId="1" applyNumberFormat="1" applyFont="1" applyFill="1" applyBorder="1" applyProtection="1">
      <protection hidden="1"/>
    </xf>
    <xf numFmtId="0" fontId="3" fillId="0" borderId="0" xfId="0" applyFont="1" applyProtection="1">
      <protection hidden="1"/>
    </xf>
    <xf numFmtId="0" fontId="3" fillId="0" borderId="0" xfId="0" applyFont="1" applyAlignment="1">
      <alignment horizontal="center"/>
    </xf>
    <xf numFmtId="0" fontId="18" fillId="4" borderId="0" xfId="0" applyNumberFormat="1" applyFont="1" applyFill="1" applyBorder="1" applyAlignment="1">
      <alignment horizontal="center"/>
    </xf>
    <xf numFmtId="0" fontId="18" fillId="0" borderId="32" xfId="0" applyFont="1" applyBorder="1"/>
    <xf numFmtId="0" fontId="18" fillId="0" borderId="0" xfId="0" applyFont="1"/>
    <xf numFmtId="0" fontId="18" fillId="0" borderId="0" xfId="0" applyFont="1" applyProtection="1">
      <protection hidden="1"/>
    </xf>
    <xf numFmtId="164" fontId="18" fillId="10" borderId="0" xfId="1" applyNumberFormat="1" applyFont="1" applyFill="1" applyBorder="1"/>
    <xf numFmtId="0" fontId="18" fillId="14" borderId="8" xfId="0" applyFont="1" applyFill="1" applyBorder="1" applyProtection="1">
      <protection locked="0"/>
    </xf>
    <xf numFmtId="164" fontId="18" fillId="22" borderId="13" xfId="1" applyNumberFormat="1" applyFont="1" applyFill="1" applyBorder="1" applyProtection="1"/>
    <xf numFmtId="164" fontId="18" fillId="22" borderId="0" xfId="1" applyNumberFormat="1" applyFont="1" applyFill="1" applyBorder="1"/>
    <xf numFmtId="170" fontId="18" fillId="22" borderId="0" xfId="1" applyNumberFormat="1" applyFont="1" applyFill="1" applyBorder="1" applyProtection="1">
      <protection hidden="1"/>
    </xf>
    <xf numFmtId="170" fontId="18" fillId="22" borderId="0" xfId="1" applyNumberFormat="1" applyFont="1" applyFill="1" applyBorder="1" applyAlignment="1" applyProtection="1">
      <alignment horizontal="center"/>
      <protection hidden="1"/>
    </xf>
    <xf numFmtId="170" fontId="18" fillId="22" borderId="0" xfId="1" applyNumberFormat="1" applyFont="1" applyFill="1" applyBorder="1"/>
    <xf numFmtId="170" fontId="18" fillId="22" borderId="0" xfId="0" applyNumberFormat="1" applyFont="1" applyFill="1" applyBorder="1" applyAlignment="1">
      <alignment horizontal="left"/>
    </xf>
    <xf numFmtId="2" fontId="19" fillId="22" borderId="0" xfId="0" applyNumberFormat="1" applyFont="1" applyFill="1" applyBorder="1" applyAlignment="1">
      <alignment horizontal="center"/>
    </xf>
    <xf numFmtId="2" fontId="68" fillId="22" borderId="12" xfId="1" applyNumberFormat="1" applyFont="1" applyFill="1" applyBorder="1" applyAlignment="1" applyProtection="1">
      <alignment horizontal="center"/>
    </xf>
    <xf numFmtId="2" fontId="68" fillId="22" borderId="12" xfId="1" applyNumberFormat="1" applyFont="1" applyFill="1" applyBorder="1" applyProtection="1"/>
    <xf numFmtId="164" fontId="18" fillId="22" borderId="32" xfId="1" applyNumberFormat="1" applyFont="1" applyFill="1" applyBorder="1"/>
    <xf numFmtId="170" fontId="18" fillId="22" borderId="33" xfId="1" applyNumberFormat="1" applyFont="1" applyFill="1" applyBorder="1" applyProtection="1">
      <protection hidden="1"/>
    </xf>
    <xf numFmtId="0" fontId="10" fillId="0" borderId="0" xfId="0" applyFont="1"/>
    <xf numFmtId="0" fontId="10" fillId="0" borderId="0" xfId="0" applyFont="1" applyProtection="1"/>
    <xf numFmtId="0" fontId="42" fillId="22" borderId="29" xfId="0" applyFont="1" applyFill="1" applyBorder="1" applyProtection="1">
      <protection hidden="1"/>
    </xf>
    <xf numFmtId="0" fontId="10" fillId="22" borderId="71" xfId="0" applyFont="1" applyFill="1" applyBorder="1" applyProtection="1">
      <protection hidden="1"/>
    </xf>
    <xf numFmtId="164" fontId="10" fillId="0" borderId="5" xfId="1" applyNumberFormat="1" applyFont="1" applyBorder="1"/>
    <xf numFmtId="164" fontId="10" fillId="0" borderId="1" xfId="1" applyNumberFormat="1" applyFont="1" applyBorder="1"/>
    <xf numFmtId="164" fontId="79" fillId="4" borderId="5" xfId="1" applyNumberFormat="1" applyFont="1" applyFill="1" applyBorder="1"/>
    <xf numFmtId="164" fontId="79" fillId="4" borderId="1" xfId="1" applyNumberFormat="1" applyFont="1" applyFill="1" applyBorder="1"/>
    <xf numFmtId="164" fontId="10" fillId="0" borderId="82" xfId="1" applyNumberFormat="1" applyFont="1" applyBorder="1"/>
    <xf numFmtId="164" fontId="10" fillId="0" borderId="46" xfId="1" applyNumberFormat="1" applyFont="1" applyBorder="1"/>
    <xf numFmtId="164" fontId="10" fillId="4" borderId="5" xfId="1" applyNumberFormat="1" applyFont="1" applyFill="1" applyBorder="1"/>
    <xf numFmtId="164" fontId="10" fillId="4" borderId="1" xfId="1" applyNumberFormat="1" applyFont="1" applyFill="1" applyBorder="1"/>
    <xf numFmtId="164" fontId="10" fillId="0" borderId="80" xfId="1" applyNumberFormat="1" applyFont="1" applyBorder="1"/>
    <xf numFmtId="164" fontId="10" fillId="0" borderId="49" xfId="1" applyNumberFormat="1" applyFont="1" applyBorder="1"/>
    <xf numFmtId="164" fontId="10" fillId="0" borderId="56" xfId="1" applyNumberFormat="1" applyFont="1" applyBorder="1"/>
    <xf numFmtId="164" fontId="10" fillId="0" borderId="69" xfId="1" applyNumberFormat="1" applyFont="1" applyBorder="1"/>
    <xf numFmtId="164" fontId="10" fillId="0" borderId="8" xfId="1" applyNumberFormat="1" applyFont="1" applyBorder="1"/>
    <xf numFmtId="164" fontId="10" fillId="0" borderId="7" xfId="1" applyNumberFormat="1" applyFont="1" applyBorder="1"/>
    <xf numFmtId="164" fontId="10" fillId="0" borderId="9" xfId="1" applyNumberFormat="1" applyFont="1" applyBorder="1"/>
    <xf numFmtId="164" fontId="10" fillId="0" borderId="11" xfId="1" applyNumberFormat="1" applyFont="1" applyBorder="1"/>
    <xf numFmtId="164" fontId="10" fillId="0" borderId="79" xfId="1" applyNumberFormat="1" applyFont="1" applyBorder="1"/>
    <xf numFmtId="164" fontId="10" fillId="0" borderId="77" xfId="1" applyNumberFormat="1" applyFont="1" applyBorder="1"/>
    <xf numFmtId="164" fontId="10" fillId="0" borderId="81" xfId="1" applyNumberFormat="1" applyFont="1" applyBorder="1"/>
    <xf numFmtId="164" fontId="10" fillId="0" borderId="92" xfId="1" applyNumberFormat="1" applyFont="1" applyBorder="1"/>
    <xf numFmtId="164" fontId="10" fillId="0" borderId="12" xfId="1" applyNumberFormat="1" applyFont="1" applyBorder="1"/>
    <xf numFmtId="164" fontId="10" fillId="0" borderId="45" xfId="1" applyNumberFormat="1" applyFont="1" applyBorder="1"/>
    <xf numFmtId="164" fontId="10" fillId="0" borderId="14" xfId="1" applyNumberFormat="1" applyFont="1" applyBorder="1"/>
    <xf numFmtId="164" fontId="10" fillId="4" borderId="12" xfId="1" applyNumberFormat="1" applyFont="1" applyFill="1" applyBorder="1"/>
    <xf numFmtId="164" fontId="10" fillId="0" borderId="61" xfId="1" applyNumberFormat="1" applyFont="1" applyBorder="1"/>
    <xf numFmtId="164" fontId="10" fillId="0" borderId="55" xfId="1" applyNumberFormat="1" applyFont="1" applyBorder="1"/>
    <xf numFmtId="164" fontId="10" fillId="0" borderId="15" xfId="1" applyNumberFormat="1" applyFont="1" applyBorder="1"/>
    <xf numFmtId="164" fontId="10" fillId="0" borderId="13" xfId="1" applyNumberFormat="1" applyFont="1" applyBorder="1"/>
    <xf numFmtId="164" fontId="10" fillId="0" borderId="78" xfId="1" applyNumberFormat="1" applyFont="1" applyBorder="1"/>
    <xf numFmtId="164" fontId="10" fillId="0" borderId="74" xfId="1" applyNumberFormat="1" applyFont="1" applyBorder="1"/>
    <xf numFmtId="164" fontId="10" fillId="0" borderId="2" xfId="1" applyNumberFormat="1" applyFont="1" applyBorder="1"/>
    <xf numFmtId="164" fontId="10" fillId="0" borderId="43" xfId="1" applyNumberFormat="1" applyFont="1" applyBorder="1"/>
    <xf numFmtId="164" fontId="79" fillId="4" borderId="43" xfId="1" applyNumberFormat="1" applyFont="1" applyFill="1" applyBorder="1"/>
    <xf numFmtId="164" fontId="10" fillId="0" borderId="109" xfId="1" applyNumberFormat="1" applyFont="1" applyBorder="1"/>
    <xf numFmtId="164" fontId="10" fillId="4" borderId="43" xfId="1" applyNumberFormat="1" applyFont="1" applyFill="1" applyBorder="1"/>
    <xf numFmtId="164" fontId="10" fillId="0" borderId="44" xfId="1" applyNumberFormat="1" applyFont="1" applyBorder="1"/>
    <xf numFmtId="164" fontId="10" fillId="0" borderId="48" xfId="1" applyNumberFormat="1" applyFont="1" applyBorder="1"/>
    <xf numFmtId="164" fontId="10" fillId="0" borderId="72" xfId="1" applyNumberFormat="1" applyFont="1" applyBorder="1"/>
    <xf numFmtId="164" fontId="10" fillId="0" borderId="64" xfId="1" applyNumberFormat="1" applyFont="1" applyBorder="1"/>
    <xf numFmtId="164" fontId="10" fillId="0" borderId="65" xfId="1" applyNumberFormat="1" applyFont="1" applyBorder="1"/>
    <xf numFmtId="164" fontId="10" fillId="0" borderId="63" xfId="1" applyNumberFormat="1" applyFont="1" applyBorder="1"/>
    <xf numFmtId="0" fontId="42" fillId="22" borderId="71" xfId="0" applyFont="1" applyFill="1" applyBorder="1" applyAlignment="1" applyProtection="1">
      <alignment horizontal="left"/>
    </xf>
    <xf numFmtId="49" fontId="42" fillId="22" borderId="71" xfId="0" applyNumberFormat="1" applyFont="1" applyFill="1" applyBorder="1" applyAlignment="1" applyProtection="1">
      <alignment horizontal="left"/>
    </xf>
    <xf numFmtId="164" fontId="10" fillId="0" borderId="0" xfId="1" applyNumberFormat="1" applyFont="1" applyBorder="1"/>
    <xf numFmtId="164" fontId="79" fillId="4" borderId="0" xfId="1" applyNumberFormat="1" applyFont="1" applyFill="1" applyBorder="1"/>
    <xf numFmtId="164" fontId="10" fillId="4" borderId="0" xfId="1" applyNumberFormat="1" applyFont="1" applyFill="1" applyBorder="1"/>
    <xf numFmtId="164" fontId="10" fillId="4" borderId="50" xfId="1" applyNumberFormat="1" applyFont="1" applyFill="1" applyBorder="1"/>
    <xf numFmtId="164" fontId="10" fillId="4" borderId="30" xfId="1" applyNumberFormat="1" applyFont="1" applyFill="1" applyBorder="1"/>
    <xf numFmtId="164" fontId="10" fillId="4" borderId="17" xfId="1" applyNumberFormat="1" applyFont="1" applyFill="1" applyBorder="1"/>
    <xf numFmtId="164" fontId="10" fillId="4" borderId="6" xfId="1" applyNumberFormat="1" applyFont="1" applyFill="1" applyBorder="1"/>
    <xf numFmtId="164" fontId="10" fillId="4" borderId="10" xfId="1" applyNumberFormat="1" applyFont="1" applyFill="1" applyBorder="1"/>
    <xf numFmtId="164" fontId="10" fillId="4" borderId="62" xfId="1" applyNumberFormat="1" applyFont="1" applyFill="1" applyBorder="1"/>
    <xf numFmtId="164" fontId="10" fillId="4" borderId="93" xfId="1" applyNumberFormat="1" applyFont="1" applyFill="1" applyBorder="1"/>
    <xf numFmtId="0" fontId="10" fillId="4" borderId="0" xfId="0" applyFont="1" applyFill="1" applyBorder="1" applyProtection="1"/>
    <xf numFmtId="0" fontId="77" fillId="4" borderId="0" xfId="0" applyFont="1" applyFill="1" applyBorder="1" applyProtection="1"/>
    <xf numFmtId="0" fontId="10" fillId="4" borderId="0" xfId="0" applyFont="1" applyFill="1" applyBorder="1" applyAlignment="1" applyProtection="1">
      <alignment horizontal="right"/>
    </xf>
    <xf numFmtId="49" fontId="42" fillId="4" borderId="0" xfId="0" applyNumberFormat="1" applyFont="1" applyFill="1" applyBorder="1" applyProtection="1"/>
    <xf numFmtId="0" fontId="10" fillId="4" borderId="0" xfId="0" applyFont="1" applyFill="1" applyBorder="1" applyAlignment="1" applyProtection="1">
      <alignment horizontal="center"/>
    </xf>
    <xf numFmtId="0" fontId="42" fillId="4" borderId="0" xfId="0" applyFont="1" applyFill="1" applyBorder="1" applyAlignment="1" applyProtection="1">
      <alignment horizontal="left"/>
    </xf>
    <xf numFmtId="49" fontId="42" fillId="4" borderId="0" xfId="0" applyNumberFormat="1" applyFont="1" applyFill="1" applyBorder="1" applyAlignment="1" applyProtection="1">
      <alignment horizontal="left"/>
    </xf>
    <xf numFmtId="167" fontId="10" fillId="4" borderId="0" xfId="0" applyNumberFormat="1" applyFont="1" applyFill="1" applyBorder="1" applyAlignment="1" applyProtection="1">
      <alignment horizontal="center"/>
    </xf>
    <xf numFmtId="0" fontId="42" fillId="4" borderId="0" xfId="0" applyFont="1" applyFill="1" applyBorder="1" applyProtection="1">
      <protection hidden="1"/>
    </xf>
    <xf numFmtId="0" fontId="42" fillId="4" borderId="50" xfId="0" applyFont="1" applyFill="1" applyBorder="1" applyProtection="1">
      <protection hidden="1"/>
    </xf>
    <xf numFmtId="0" fontId="42" fillId="4" borderId="0" xfId="0" applyFont="1" applyFill="1" applyBorder="1" applyProtection="1"/>
    <xf numFmtId="0" fontId="10" fillId="4" borderId="0" xfId="0" applyFont="1" applyFill="1" applyBorder="1" applyAlignment="1" applyProtection="1">
      <alignment horizontal="left"/>
    </xf>
    <xf numFmtId="49" fontId="10" fillId="4" borderId="0" xfId="0" applyNumberFormat="1" applyFont="1" applyFill="1" applyBorder="1" applyProtection="1"/>
    <xf numFmtId="0" fontId="77" fillId="4" borderId="0" xfId="0" applyFont="1" applyFill="1" applyBorder="1" applyProtection="1">
      <protection hidden="1"/>
    </xf>
    <xf numFmtId="0" fontId="77" fillId="4" borderId="30" xfId="0" applyFont="1" applyFill="1" applyBorder="1" applyProtection="1"/>
    <xf numFmtId="0" fontId="78" fillId="4" borderId="0" xfId="0" applyFont="1" applyFill="1" applyBorder="1" applyProtection="1"/>
    <xf numFmtId="0" fontId="10" fillId="4" borderId="10" xfId="0" applyFont="1" applyFill="1" applyBorder="1" applyAlignment="1" applyProtection="1">
      <alignment horizontal="left"/>
    </xf>
    <xf numFmtId="0" fontId="77" fillId="4" borderId="30" xfId="0" applyFont="1" applyFill="1" applyBorder="1" applyAlignment="1" applyProtection="1">
      <alignment horizontal="left"/>
      <protection hidden="1"/>
    </xf>
    <xf numFmtId="0" fontId="77" fillId="4" borderId="0" xfId="0" applyFont="1" applyFill="1" applyBorder="1" applyAlignment="1" applyProtection="1">
      <alignment horizontal="left"/>
      <protection hidden="1"/>
    </xf>
    <xf numFmtId="0" fontId="42" fillId="4" borderId="30" xfId="0" applyFont="1" applyFill="1" applyBorder="1" applyProtection="1">
      <protection hidden="1"/>
    </xf>
    <xf numFmtId="0" fontId="10" fillId="4" borderId="6" xfId="0" applyFont="1" applyFill="1" applyBorder="1" applyProtection="1">
      <protection hidden="1"/>
    </xf>
    <xf numFmtId="0" fontId="3" fillId="4" borderId="0" xfId="0" applyFont="1" applyFill="1"/>
    <xf numFmtId="0" fontId="42" fillId="4" borderId="3" xfId="0" applyFont="1" applyFill="1" applyBorder="1" applyAlignment="1">
      <alignment horizontal="center"/>
    </xf>
    <xf numFmtId="0" fontId="42" fillId="0" borderId="0" xfId="0" applyFont="1" applyAlignment="1">
      <alignment horizontal="left"/>
    </xf>
    <xf numFmtId="0" fontId="42" fillId="4" borderId="0" xfId="0" applyFont="1" applyFill="1" applyAlignment="1">
      <alignment horizontal="left"/>
    </xf>
    <xf numFmtId="0" fontId="42" fillId="0" borderId="8" xfId="0" applyFont="1" applyBorder="1" applyAlignment="1">
      <alignment horizontal="center"/>
    </xf>
    <xf numFmtId="0" fontId="42" fillId="0" borderId="6" xfId="0" applyFont="1" applyBorder="1" applyAlignment="1">
      <alignment horizontal="center"/>
    </xf>
    <xf numFmtId="0" fontId="42" fillId="0" borderId="63" xfId="0" applyFont="1" applyBorder="1" applyAlignment="1">
      <alignment horizontal="center"/>
    </xf>
    <xf numFmtId="0" fontId="42" fillId="4" borderId="6" xfId="0" applyFont="1" applyFill="1" applyBorder="1" applyAlignment="1">
      <alignment horizontal="center"/>
    </xf>
    <xf numFmtId="0" fontId="42" fillId="0" borderId="0" xfId="0" applyFont="1" applyAlignment="1">
      <alignment horizontal="center"/>
    </xf>
    <xf numFmtId="0" fontId="60" fillId="0" borderId="1" xfId="0" applyFont="1" applyBorder="1" applyAlignment="1">
      <alignment horizontal="center" vertical="top" wrapText="1"/>
    </xf>
    <xf numFmtId="0" fontId="18" fillId="22" borderId="0" xfId="0" applyNumberFormat="1" applyFont="1" applyFill="1" applyBorder="1" applyAlignment="1">
      <alignment horizontal="center"/>
    </xf>
    <xf numFmtId="10" fontId="18" fillId="22" borderId="0" xfId="2" applyNumberFormat="1" applyFont="1" applyFill="1" applyBorder="1" applyAlignment="1" applyProtection="1">
      <alignment horizontal="center"/>
      <protection locked="0"/>
    </xf>
    <xf numFmtId="0" fontId="41" fillId="0" borderId="0" xfId="0" applyNumberFormat="1" applyFont="1" applyFill="1" applyBorder="1" applyAlignment="1">
      <alignment horizontal="center"/>
    </xf>
    <xf numFmtId="10" fontId="41" fillId="0" borderId="0" xfId="2" applyNumberFormat="1" applyFont="1" applyFill="1" applyBorder="1" applyAlignment="1" applyProtection="1">
      <alignment horizontal="center"/>
      <protection locked="0"/>
    </xf>
    <xf numFmtId="0" fontId="18" fillId="22" borderId="4" xfId="0" applyNumberFormat="1" applyFont="1" applyFill="1" applyBorder="1" applyAlignment="1">
      <alignment horizontal="center"/>
    </xf>
    <xf numFmtId="0" fontId="18" fillId="22" borderId="14" xfId="0" applyNumberFormat="1" applyFont="1" applyFill="1" applyBorder="1" applyAlignment="1" applyProtection="1">
      <alignment horizontal="center"/>
    </xf>
    <xf numFmtId="164" fontId="18" fillId="4" borderId="12" xfId="1" applyNumberFormat="1" applyFont="1" applyFill="1" applyBorder="1" applyProtection="1"/>
    <xf numFmtId="10" fontId="18" fillId="22" borderId="1" xfId="2" applyNumberFormat="1" applyFont="1" applyFill="1" applyBorder="1" applyAlignment="1" applyProtection="1">
      <alignment horizontal="center"/>
      <protection locked="0"/>
    </xf>
    <xf numFmtId="164" fontId="18" fillId="4" borderId="15" xfId="1" applyNumberFormat="1" applyFont="1" applyFill="1" applyBorder="1" applyProtection="1"/>
    <xf numFmtId="164" fontId="41" fillId="22" borderId="9" xfId="1" applyNumberFormat="1" applyFont="1" applyFill="1" applyBorder="1" applyProtection="1">
      <protection hidden="1"/>
    </xf>
    <xf numFmtId="0" fontId="18" fillId="0" borderId="13" xfId="0" applyNumberFormat="1" applyFont="1" applyFill="1" applyBorder="1" applyAlignment="1">
      <alignment horizontal="center"/>
    </xf>
    <xf numFmtId="0" fontId="18" fillId="22" borderId="62" xfId="0" applyNumberFormat="1" applyFont="1" applyFill="1" applyBorder="1" applyAlignment="1">
      <alignment horizontal="center"/>
    </xf>
    <xf numFmtId="0" fontId="18" fillId="22" borderId="0" xfId="0" applyNumberFormat="1" applyFont="1" applyFill="1" applyBorder="1" applyAlignment="1">
      <alignment horizontal="center"/>
    </xf>
    <xf numFmtId="0" fontId="18" fillId="22" borderId="1" xfId="0" applyNumberFormat="1" applyFont="1" applyFill="1" applyBorder="1" applyAlignment="1">
      <alignment horizontal="center"/>
    </xf>
    <xf numFmtId="0" fontId="0" fillId="0" borderId="33" xfId="0" applyBorder="1"/>
    <xf numFmtId="0" fontId="18" fillId="22" borderId="30" xfId="0" applyNumberFormat="1" applyFont="1" applyFill="1" applyBorder="1" applyAlignment="1">
      <alignment horizontal="center"/>
    </xf>
    <xf numFmtId="0" fontId="18" fillId="22" borderId="0" xfId="0" applyNumberFormat="1" applyFont="1" applyFill="1" applyBorder="1" applyAlignment="1">
      <alignment horizontal="center"/>
    </xf>
    <xf numFmtId="0" fontId="20" fillId="0" borderId="32" xfId="0" applyFont="1" applyBorder="1" applyAlignment="1">
      <alignment horizontal="left"/>
    </xf>
    <xf numFmtId="164" fontId="18" fillId="23" borderId="0" xfId="0" applyNumberFormat="1" applyFont="1" applyFill="1" applyBorder="1" applyProtection="1">
      <protection hidden="1"/>
    </xf>
    <xf numFmtId="49" fontId="42" fillId="0" borderId="38" xfId="0" applyNumberFormat="1" applyFont="1" applyFill="1" applyBorder="1" applyAlignment="1" applyProtection="1">
      <alignment horizontal="left"/>
    </xf>
    <xf numFmtId="49" fontId="10" fillId="0" borderId="32" xfId="0" applyNumberFormat="1" applyFont="1" applyFill="1" applyBorder="1" applyAlignment="1" applyProtection="1">
      <alignment horizontal="left"/>
    </xf>
    <xf numFmtId="0" fontId="18" fillId="22" borderId="32" xfId="0" applyFont="1" applyFill="1" applyBorder="1" applyAlignment="1" applyProtection="1">
      <alignment wrapText="1"/>
      <protection locked="0"/>
    </xf>
    <xf numFmtId="0" fontId="18" fillId="22" borderId="4" xfId="0" applyNumberFormat="1" applyFont="1" applyFill="1" applyBorder="1" applyAlignment="1">
      <alignment horizontal="center"/>
    </xf>
    <xf numFmtId="10" fontId="18" fillId="14" borderId="38" xfId="0" applyNumberFormat="1" applyFont="1" applyFill="1" applyBorder="1" applyAlignment="1" applyProtection="1">
      <alignment wrapText="1"/>
      <protection locked="0"/>
    </xf>
    <xf numFmtId="0" fontId="18" fillId="22" borderId="13" xfId="0" applyFont="1" applyFill="1" applyBorder="1" applyAlignment="1" applyProtection="1">
      <alignment wrapText="1"/>
      <protection locked="0"/>
    </xf>
    <xf numFmtId="0" fontId="18" fillId="4" borderId="13" xfId="0" applyNumberFormat="1" applyFont="1" applyFill="1" applyBorder="1" applyAlignment="1">
      <alignment horizontal="center"/>
    </xf>
    <xf numFmtId="164" fontId="18" fillId="23" borderId="61" xfId="1" applyNumberFormat="1" applyFont="1" applyFill="1" applyBorder="1" applyProtection="1"/>
    <xf numFmtId="164" fontId="18" fillId="22" borderId="11" xfId="1" applyNumberFormat="1" applyFont="1" applyFill="1" applyBorder="1" applyProtection="1"/>
    <xf numFmtId="164" fontId="18" fillId="23" borderId="15" xfId="1" applyNumberFormat="1" applyFont="1" applyFill="1" applyBorder="1" applyProtection="1"/>
    <xf numFmtId="164" fontId="18" fillId="23" borderId="14" xfId="1" applyNumberFormat="1" applyFont="1" applyFill="1" applyBorder="1" applyProtection="1"/>
    <xf numFmtId="164" fontId="18" fillId="23" borderId="12" xfId="1" applyNumberFormat="1" applyFont="1" applyFill="1" applyBorder="1" applyProtection="1"/>
    <xf numFmtId="0" fontId="18" fillId="22" borderId="0" xfId="0" applyNumberFormat="1" applyFont="1" applyFill="1" applyBorder="1" applyAlignment="1">
      <alignment horizontal="center"/>
    </xf>
    <xf numFmtId="0" fontId="18" fillId="22" borderId="4" xfId="0" applyNumberFormat="1" applyFont="1" applyFill="1" applyBorder="1" applyAlignment="1">
      <alignment horizontal="center"/>
    </xf>
    <xf numFmtId="0" fontId="18" fillId="22" borderId="13" xfId="0" applyFont="1" applyFill="1" applyBorder="1" applyAlignment="1">
      <alignment horizontal="center"/>
    </xf>
    <xf numFmtId="0" fontId="18" fillId="4" borderId="13" xfId="0" applyFont="1" applyFill="1" applyBorder="1" applyAlignment="1">
      <alignment horizontal="center"/>
    </xf>
    <xf numFmtId="164" fontId="18" fillId="22" borderId="13" xfId="0" applyNumberFormat="1" applyFont="1" applyFill="1" applyBorder="1" applyAlignment="1">
      <alignment horizontal="center"/>
    </xf>
    <xf numFmtId="2" fontId="18" fillId="22" borderId="13" xfId="0" applyNumberFormat="1" applyFont="1" applyFill="1" applyBorder="1" applyAlignment="1">
      <alignment horizontal="center"/>
    </xf>
    <xf numFmtId="0" fontId="18" fillId="22" borderId="13" xfId="1" applyNumberFormat="1" applyFont="1" applyFill="1" applyBorder="1" applyProtection="1">
      <protection hidden="1"/>
    </xf>
    <xf numFmtId="167" fontId="18" fillId="22" borderId="13" xfId="0" applyNumberFormat="1" applyFont="1" applyFill="1" applyBorder="1" applyAlignment="1" applyProtection="1">
      <alignment wrapText="1"/>
      <protection locked="0"/>
    </xf>
    <xf numFmtId="49" fontId="18" fillId="22" borderId="13" xfId="0" applyNumberFormat="1" applyFont="1" applyFill="1" applyBorder="1" applyAlignment="1" applyProtection="1">
      <alignment wrapText="1"/>
      <protection locked="0"/>
    </xf>
    <xf numFmtId="0" fontId="18" fillId="22" borderId="0" xfId="0" applyNumberFormat="1" applyFont="1" applyFill="1" applyBorder="1" applyAlignment="1">
      <alignment horizontal="center"/>
    </xf>
    <xf numFmtId="0" fontId="18" fillId="22" borderId="2" xfId="0" applyNumberFormat="1" applyFont="1" applyFill="1" applyBorder="1" applyAlignment="1">
      <alignment horizontal="center"/>
    </xf>
    <xf numFmtId="0" fontId="18" fillId="22" borderId="3" xfId="0" applyNumberFormat="1" applyFont="1" applyFill="1" applyBorder="1" applyAlignment="1">
      <alignment horizontal="center"/>
    </xf>
    <xf numFmtId="0" fontId="18" fillId="22" borderId="30" xfId="0" applyNumberFormat="1" applyFont="1" applyFill="1" applyBorder="1" applyAlignment="1">
      <alignment horizontal="center"/>
    </xf>
    <xf numFmtId="0" fontId="18" fillId="22" borderId="9" xfId="0" applyFont="1" applyFill="1" applyBorder="1" applyAlignment="1">
      <alignment horizontal="center"/>
    </xf>
    <xf numFmtId="0" fontId="18" fillId="22" borderId="0" xfId="0" applyFont="1" applyFill="1" applyBorder="1" applyAlignment="1">
      <alignment horizontal="center"/>
    </xf>
    <xf numFmtId="49" fontId="10" fillId="0" borderId="15" xfId="0" applyNumberFormat="1" applyFont="1" applyFill="1" applyBorder="1" applyAlignment="1" applyProtection="1">
      <alignment horizontal="left"/>
    </xf>
    <xf numFmtId="164" fontId="3" fillId="0" borderId="15" xfId="0" applyNumberFormat="1" applyFont="1" applyFill="1" applyBorder="1" applyProtection="1">
      <protection hidden="1"/>
    </xf>
    <xf numFmtId="0" fontId="10" fillId="0" borderId="78" xfId="0" applyFont="1" applyFill="1" applyBorder="1" applyAlignment="1" applyProtection="1">
      <alignment horizontal="center"/>
    </xf>
    <xf numFmtId="164" fontId="3" fillId="0" borderId="78" xfId="0" applyNumberFormat="1" applyFont="1" applyFill="1" applyBorder="1" applyProtection="1">
      <protection hidden="1"/>
    </xf>
    <xf numFmtId="164" fontId="18" fillId="23" borderId="30" xfId="0" applyNumberFormat="1" applyFont="1" applyFill="1" applyBorder="1" applyProtection="1">
      <protection hidden="1"/>
    </xf>
    <xf numFmtId="0" fontId="10" fillId="0" borderId="65" xfId="0" applyFont="1" applyFill="1" applyBorder="1" applyAlignment="1" applyProtection="1">
      <alignment horizontal="center"/>
    </xf>
    <xf numFmtId="0" fontId="18" fillId="22" borderId="2" xfId="0" applyNumberFormat="1" applyFont="1" applyFill="1" applyBorder="1" applyAlignment="1" applyProtection="1">
      <alignment wrapText="1"/>
    </xf>
    <xf numFmtId="0" fontId="18" fillId="14" borderId="12" xfId="0" applyNumberFormat="1" applyFont="1" applyFill="1" applyBorder="1" applyAlignment="1" applyProtection="1">
      <alignment horizontal="center"/>
      <protection locked="0"/>
    </xf>
    <xf numFmtId="0" fontId="41" fillId="17" borderId="12" xfId="0" applyNumberFormat="1" applyFont="1" applyFill="1" applyBorder="1" applyAlignment="1" applyProtection="1">
      <alignment horizontal="center"/>
      <protection hidden="1"/>
    </xf>
    <xf numFmtId="0" fontId="18" fillId="14" borderId="74" xfId="0" applyNumberFormat="1" applyFont="1" applyFill="1" applyBorder="1" applyAlignment="1" applyProtection="1">
      <alignment horizontal="center"/>
      <protection locked="0"/>
    </xf>
    <xf numFmtId="0" fontId="18" fillId="22" borderId="9" xfId="0" applyFont="1" applyFill="1" applyBorder="1" applyAlignment="1" applyProtection="1">
      <alignment wrapText="1"/>
      <protection locked="0"/>
    </xf>
    <xf numFmtId="0" fontId="18" fillId="4" borderId="11" xfId="0" applyFont="1" applyFill="1" applyBorder="1" applyAlignment="1">
      <alignment horizontal="center"/>
    </xf>
    <xf numFmtId="0" fontId="18" fillId="22" borderId="14" xfId="0" applyFont="1" applyFill="1" applyBorder="1" applyAlignment="1">
      <alignment horizontal="center"/>
    </xf>
    <xf numFmtId="167" fontId="18" fillId="22" borderId="9" xfId="0" applyNumberFormat="1" applyFont="1" applyFill="1" applyBorder="1" applyAlignment="1" applyProtection="1">
      <alignment wrapText="1"/>
      <protection locked="0"/>
    </xf>
    <xf numFmtId="0" fontId="18" fillId="22" borderId="12" xfId="0" applyFont="1" applyFill="1" applyBorder="1" applyAlignment="1">
      <alignment horizontal="center"/>
    </xf>
    <xf numFmtId="0" fontId="18" fillId="22" borderId="2" xfId="0" applyFont="1" applyFill="1" applyBorder="1" applyAlignment="1">
      <alignment horizontal="center"/>
    </xf>
    <xf numFmtId="0" fontId="18" fillId="22" borderId="8" xfId="0" applyFont="1" applyFill="1" applyBorder="1" applyAlignment="1" applyProtection="1">
      <alignment wrapText="1"/>
      <protection locked="0"/>
    </xf>
    <xf numFmtId="0" fontId="18" fillId="22" borderId="6" xfId="0" applyFont="1" applyFill="1" applyBorder="1" applyAlignment="1" applyProtection="1">
      <alignment wrapText="1"/>
      <protection locked="0"/>
    </xf>
    <xf numFmtId="0" fontId="18" fillId="4" borderId="11" xfId="0" applyNumberFormat="1" applyFont="1" applyFill="1" applyBorder="1" applyAlignment="1">
      <alignment horizontal="center"/>
    </xf>
    <xf numFmtId="0" fontId="18" fillId="22" borderId="14" xfId="0" applyNumberFormat="1" applyFont="1" applyFill="1" applyBorder="1" applyAlignment="1">
      <alignment horizontal="center"/>
    </xf>
    <xf numFmtId="0" fontId="18" fillId="22" borderId="15" xfId="0" applyNumberFormat="1" applyFont="1" applyFill="1" applyBorder="1" applyAlignment="1">
      <alignment horizontal="center"/>
    </xf>
    <xf numFmtId="0" fontId="18" fillId="26" borderId="13" xfId="0" applyNumberFormat="1" applyFont="1" applyFill="1" applyBorder="1" applyAlignment="1">
      <alignment horizontal="center"/>
    </xf>
    <xf numFmtId="164" fontId="18" fillId="13" borderId="13" xfId="1" applyNumberFormat="1" applyFont="1" applyFill="1" applyBorder="1" applyProtection="1"/>
    <xf numFmtId="164" fontId="18" fillId="0" borderId="9" xfId="1" applyNumberFormat="1" applyFont="1" applyFill="1" applyBorder="1" applyProtection="1"/>
    <xf numFmtId="10" fontId="18" fillId="25" borderId="13" xfId="0" applyNumberFormat="1" applyFont="1" applyFill="1" applyBorder="1" applyAlignment="1">
      <alignment horizontal="center"/>
    </xf>
    <xf numFmtId="0" fontId="18" fillId="0" borderId="6" xfId="0" applyFont="1" applyFill="1" applyBorder="1" applyAlignment="1">
      <alignment horizontal="center"/>
    </xf>
    <xf numFmtId="164" fontId="18" fillId="0" borderId="13" xfId="1" applyNumberFormat="1" applyFont="1" applyFill="1" applyBorder="1" applyProtection="1"/>
    <xf numFmtId="0" fontId="20" fillId="22" borderId="13" xfId="0" applyNumberFormat="1" applyFont="1" applyFill="1" applyBorder="1" applyAlignment="1">
      <alignment horizontal="center"/>
    </xf>
    <xf numFmtId="164" fontId="20" fillId="23" borderId="12" xfId="1" applyNumberFormat="1" applyFont="1" applyFill="1" applyBorder="1" applyProtection="1"/>
    <xf numFmtId="0" fontId="20" fillId="22" borderId="13" xfId="0" applyFont="1" applyFill="1" applyBorder="1" applyAlignment="1">
      <alignment horizontal="center"/>
    </xf>
    <xf numFmtId="164" fontId="20" fillId="23" borderId="15" xfId="1" applyNumberFormat="1" applyFont="1" applyFill="1" applyBorder="1" applyProtection="1"/>
    <xf numFmtId="0" fontId="18" fillId="0" borderId="6" xfId="0" applyFont="1" applyBorder="1" applyAlignment="1">
      <alignment horizontal="center"/>
    </xf>
    <xf numFmtId="0" fontId="18" fillId="14" borderId="9" xfId="0" applyFont="1" applyFill="1" applyBorder="1" applyProtection="1">
      <protection locked="0"/>
    </xf>
    <xf numFmtId="0" fontId="18" fillId="14" borderId="11" xfId="0" applyFont="1" applyFill="1" applyBorder="1" applyProtection="1">
      <protection locked="0"/>
    </xf>
    <xf numFmtId="0" fontId="18" fillId="0" borderId="27" xfId="0" applyFont="1" applyBorder="1" applyAlignment="1">
      <alignment horizontal="center"/>
    </xf>
    <xf numFmtId="0" fontId="18" fillId="0" borderId="27" xfId="0" applyFont="1" applyFill="1" applyBorder="1" applyAlignment="1">
      <alignment horizontal="center"/>
    </xf>
    <xf numFmtId="0" fontId="18" fillId="0" borderId="0" xfId="0" applyFont="1" applyBorder="1" applyAlignment="1">
      <alignment horizontal="center"/>
    </xf>
    <xf numFmtId="0" fontId="0" fillId="0" borderId="0" xfId="0" applyBorder="1"/>
    <xf numFmtId="0" fontId="35" fillId="0" borderId="0" xfId="0" applyFont="1" applyFill="1" applyBorder="1"/>
    <xf numFmtId="0" fontId="35" fillId="0" borderId="0" xfId="0" applyFont="1" applyAlignment="1">
      <alignment horizontal="center"/>
    </xf>
    <xf numFmtId="0" fontId="18" fillId="0" borderId="27" xfId="0" applyFont="1" applyBorder="1" applyAlignment="1">
      <alignment horizontal="center"/>
    </xf>
    <xf numFmtId="0" fontId="18" fillId="0" borderId="27" xfId="0" applyFont="1" applyFill="1" applyBorder="1" applyAlignment="1">
      <alignment horizontal="center"/>
    </xf>
    <xf numFmtId="0" fontId="18" fillId="14" borderId="11" xfId="0" applyFont="1" applyFill="1" applyBorder="1" applyProtection="1">
      <protection locked="0"/>
    </xf>
    <xf numFmtId="0" fontId="18" fillId="14" borderId="10" xfId="0" applyFont="1" applyFill="1" applyBorder="1" applyProtection="1">
      <protection locked="0"/>
    </xf>
    <xf numFmtId="0" fontId="18" fillId="0" borderId="7" xfId="0" applyFont="1" applyBorder="1" applyAlignment="1">
      <alignment horizontal="center"/>
    </xf>
    <xf numFmtId="0" fontId="18" fillId="0" borderId="17" xfId="0" applyFont="1" applyBorder="1" applyProtection="1">
      <protection hidden="1"/>
    </xf>
    <xf numFmtId="0" fontId="18" fillId="0" borderId="17" xfId="0" applyFont="1" applyBorder="1"/>
    <xf numFmtId="0" fontId="20" fillId="14" borderId="1" xfId="0" applyNumberFormat="1" applyFont="1" applyFill="1" applyBorder="1" applyAlignment="1" applyProtection="1">
      <alignment horizontal="center"/>
      <protection locked="0"/>
    </xf>
    <xf numFmtId="0" fontId="20" fillId="14" borderId="0" xfId="0" applyNumberFormat="1" applyFont="1" applyFill="1" applyBorder="1" applyAlignment="1" applyProtection="1">
      <alignment horizontal="center"/>
      <protection locked="0"/>
    </xf>
    <xf numFmtId="0" fontId="20" fillId="14" borderId="0" xfId="1" applyNumberFormat="1" applyFont="1" applyFill="1" applyBorder="1" applyAlignment="1" applyProtection="1">
      <alignment horizontal="center"/>
      <protection locked="0"/>
    </xf>
    <xf numFmtId="0" fontId="18" fillId="14" borderId="0" xfId="1" applyNumberFormat="1" applyFont="1" applyFill="1" applyBorder="1" applyAlignment="1" applyProtection="1">
      <alignment horizontal="center"/>
      <protection locked="0"/>
    </xf>
    <xf numFmtId="44" fontId="18" fillId="27" borderId="13" xfId="2" applyNumberFormat="1" applyFont="1" applyFill="1" applyBorder="1" applyAlignment="1" applyProtection="1">
      <alignment horizontal="center"/>
      <protection locked="0"/>
    </xf>
    <xf numFmtId="164" fontId="18" fillId="27" borderId="13" xfId="1" applyNumberFormat="1" applyFont="1" applyFill="1" applyBorder="1" applyAlignment="1">
      <alignment horizontal="center"/>
    </xf>
    <xf numFmtId="0" fontId="18" fillId="0" borderId="17" xfId="0" applyFont="1" applyFill="1" applyBorder="1"/>
    <xf numFmtId="0" fontId="18" fillId="26" borderId="13" xfId="0" applyNumberFormat="1" applyFont="1" applyFill="1" applyBorder="1" applyAlignment="1" applyProtection="1">
      <alignment horizontal="center"/>
    </xf>
    <xf numFmtId="10" fontId="18" fillId="25" borderId="3" xfId="2" applyNumberFormat="1" applyFont="1" applyFill="1" applyBorder="1" applyAlignment="1" applyProtection="1"/>
    <xf numFmtId="10" fontId="18" fillId="26" borderId="0" xfId="2" applyNumberFormat="1" applyFont="1" applyFill="1" applyBorder="1" applyAlignment="1" applyProtection="1">
      <alignment horizontal="center"/>
      <protection locked="0"/>
    </xf>
    <xf numFmtId="10" fontId="18" fillId="26" borderId="6" xfId="2" applyNumberFormat="1" applyFont="1" applyFill="1" applyBorder="1" applyAlignment="1" applyProtection="1">
      <alignment horizontal="center"/>
      <protection locked="0"/>
    </xf>
    <xf numFmtId="10" fontId="18" fillId="25" borderId="4" xfId="2" applyNumberFormat="1" applyFont="1" applyFill="1" applyBorder="1" applyProtection="1"/>
    <xf numFmtId="0" fontId="18" fillId="25" borderId="13" xfId="0" applyNumberFormat="1" applyFont="1" applyFill="1" applyBorder="1" applyAlignment="1">
      <alignment horizontal="center"/>
    </xf>
    <xf numFmtId="10" fontId="18" fillId="25" borderId="4" xfId="2" applyNumberFormat="1" applyFont="1" applyFill="1" applyBorder="1" applyAlignment="1" applyProtection="1">
      <alignment horizontal="center"/>
    </xf>
    <xf numFmtId="164" fontId="18" fillId="22" borderId="13" xfId="1" applyNumberFormat="1" applyFont="1" applyFill="1" applyBorder="1" applyProtection="1">
      <protection locked="0"/>
    </xf>
    <xf numFmtId="10" fontId="18" fillId="13" borderId="13" xfId="0" applyNumberFormat="1" applyFont="1" applyFill="1" applyBorder="1" applyAlignment="1" applyProtection="1">
      <alignment horizontal="center"/>
      <protection locked="0"/>
    </xf>
    <xf numFmtId="164" fontId="18" fillId="13" borderId="13" xfId="1" applyNumberFormat="1" applyFont="1" applyFill="1" applyBorder="1" applyProtection="1">
      <protection locked="0"/>
    </xf>
    <xf numFmtId="0" fontId="20" fillId="22" borderId="0" xfId="1" applyNumberFormat="1" applyFont="1" applyFill="1" applyBorder="1" applyAlignment="1" applyProtection="1">
      <alignment horizontal="center"/>
      <protection hidden="1"/>
    </xf>
    <xf numFmtId="0" fontId="55" fillId="22" borderId="0" xfId="0" applyFont="1" applyFill="1" applyBorder="1" applyAlignment="1">
      <alignment horizontal="center" vertical="top"/>
    </xf>
    <xf numFmtId="0" fontId="55" fillId="0" borderId="0" xfId="0" applyFont="1" applyFill="1" applyAlignment="1">
      <alignment horizontal="center"/>
    </xf>
    <xf numFmtId="0" fontId="55" fillId="0" borderId="0" xfId="0" applyFont="1" applyAlignment="1">
      <alignment horizontal="center"/>
    </xf>
    <xf numFmtId="0" fontId="55" fillId="0" borderId="0" xfId="0" applyFont="1" applyFill="1" applyBorder="1" applyAlignment="1">
      <alignment horizontal="center" vertical="top"/>
    </xf>
    <xf numFmtId="0" fontId="55" fillId="0" borderId="0" xfId="0" applyFont="1" applyFill="1" applyBorder="1" applyAlignment="1">
      <alignment horizontal="center"/>
    </xf>
    <xf numFmtId="0" fontId="4" fillId="3" borderId="48" xfId="0" applyFont="1" applyFill="1" applyBorder="1"/>
    <xf numFmtId="0" fontId="20" fillId="3" borderId="16" xfId="0" applyFont="1" applyFill="1" applyBorder="1"/>
    <xf numFmtId="9" fontId="4" fillId="3" borderId="48" xfId="2" applyFont="1" applyFill="1" applyBorder="1"/>
    <xf numFmtId="164" fontId="0" fillId="3" borderId="48" xfId="0" applyNumberFormat="1" applyFill="1" applyBorder="1"/>
    <xf numFmtId="0" fontId="18" fillId="3" borderId="13" xfId="0" applyNumberFormat="1" applyFont="1" applyFill="1" applyBorder="1" applyAlignment="1" applyProtection="1">
      <alignment wrapText="1"/>
    </xf>
    <xf numFmtId="0" fontId="18" fillId="3" borderId="34" xfId="0" applyFont="1" applyFill="1" applyBorder="1" applyAlignment="1" applyProtection="1">
      <alignment wrapText="1"/>
    </xf>
    <xf numFmtId="167" fontId="18" fillId="3" borderId="34" xfId="0" applyNumberFormat="1" applyFont="1" applyFill="1" applyBorder="1" applyAlignment="1" applyProtection="1">
      <alignment wrapText="1"/>
    </xf>
    <xf numFmtId="0" fontId="18" fillId="3" borderId="13" xfId="0" applyNumberFormat="1" applyFont="1" applyFill="1" applyBorder="1" applyAlignment="1" applyProtection="1">
      <alignment horizontal="center"/>
    </xf>
    <xf numFmtId="49" fontId="18" fillId="3" borderId="34" xfId="0" applyNumberFormat="1" applyFont="1" applyFill="1" applyBorder="1" applyAlignment="1" applyProtection="1">
      <alignment wrapText="1"/>
    </xf>
    <xf numFmtId="49" fontId="18" fillId="3" borderId="13" xfId="0" applyNumberFormat="1" applyFont="1" applyFill="1" applyBorder="1" applyAlignment="1" applyProtection="1">
      <alignment horizontal="left" wrapText="1"/>
    </xf>
    <xf numFmtId="0" fontId="18" fillId="3" borderId="13" xfId="0" applyNumberFormat="1" applyFont="1" applyFill="1" applyBorder="1" applyAlignment="1" applyProtection="1">
      <alignment horizontal="left" wrapText="1"/>
    </xf>
    <xf numFmtId="0" fontId="18" fillId="3" borderId="1" xfId="0" applyNumberFormat="1" applyFont="1" applyFill="1" applyBorder="1" applyAlignment="1">
      <alignment horizontal="center"/>
    </xf>
    <xf numFmtId="164" fontId="18" fillId="3" borderId="4" xfId="1" applyNumberFormat="1" applyFont="1" applyFill="1" applyBorder="1" applyAlignment="1" applyProtection="1">
      <alignment horizontal="center"/>
      <protection hidden="1"/>
    </xf>
    <xf numFmtId="0" fontId="20" fillId="3" borderId="13" xfId="1" applyNumberFormat="1" applyFont="1" applyFill="1" applyBorder="1" applyAlignment="1" applyProtection="1">
      <alignment horizontal="center"/>
    </xf>
    <xf numFmtId="2" fontId="18" fillId="3" borderId="14" xfId="2" applyNumberFormat="1" applyFont="1" applyFill="1" applyBorder="1" applyAlignment="1" applyProtection="1">
      <alignment horizontal="center"/>
    </xf>
    <xf numFmtId="164" fontId="18" fillId="3" borderId="13" xfId="1" applyNumberFormat="1" applyFont="1" applyFill="1" applyBorder="1" applyProtection="1"/>
    <xf numFmtId="164" fontId="18" fillId="28" borderId="0" xfId="1" applyNumberFormat="1" applyFont="1" applyFill="1" applyBorder="1" applyProtection="1"/>
    <xf numFmtId="164" fontId="41" fillId="3" borderId="13" xfId="1" applyNumberFormat="1" applyFont="1" applyFill="1" applyBorder="1" applyProtection="1">
      <protection hidden="1"/>
    </xf>
    <xf numFmtId="0" fontId="18" fillId="3" borderId="0" xfId="1" applyNumberFormat="1" applyFont="1" applyFill="1" applyBorder="1" applyProtection="1">
      <protection hidden="1"/>
    </xf>
    <xf numFmtId="0" fontId="18" fillId="3" borderId="0" xfId="0" applyNumberFormat="1" applyFont="1" applyFill="1" applyBorder="1" applyAlignment="1" applyProtection="1">
      <alignment horizontal="center"/>
      <protection locked="0"/>
    </xf>
    <xf numFmtId="0" fontId="20" fillId="3" borderId="13" xfId="1" applyNumberFormat="1" applyFont="1" applyFill="1" applyBorder="1" applyAlignment="1" applyProtection="1">
      <alignment horizontal="center"/>
      <protection hidden="1"/>
    </xf>
    <xf numFmtId="164" fontId="18" fillId="3" borderId="13" xfId="1" applyNumberFormat="1" applyFont="1" applyFill="1" applyBorder="1" applyProtection="1">
      <protection hidden="1"/>
    </xf>
    <xf numFmtId="0" fontId="18" fillId="3" borderId="29" xfId="0" applyFont="1" applyFill="1" applyBorder="1" applyAlignment="1" applyProtection="1">
      <alignment wrapText="1"/>
      <protection locked="0"/>
    </xf>
    <xf numFmtId="0" fontId="18" fillId="3" borderId="30" xfId="0" applyNumberFormat="1" applyFont="1" applyFill="1" applyBorder="1" applyAlignment="1">
      <alignment horizontal="center"/>
    </xf>
    <xf numFmtId="0" fontId="18" fillId="3" borderId="49" xfId="0" applyNumberFormat="1" applyFont="1" applyFill="1" applyBorder="1" applyAlignment="1">
      <alignment horizontal="center"/>
    </xf>
    <xf numFmtId="0" fontId="18" fillId="3" borderId="77" xfId="0" applyNumberFormat="1" applyFont="1" applyFill="1" applyBorder="1" applyAlignment="1">
      <alignment horizontal="center"/>
    </xf>
    <xf numFmtId="164" fontId="18" fillId="3" borderId="78" xfId="1" applyNumberFormat="1" applyFont="1" applyFill="1" applyBorder="1" applyProtection="1"/>
    <xf numFmtId="164" fontId="18" fillId="28" borderId="30" xfId="1" applyNumberFormat="1" applyFont="1" applyFill="1" applyBorder="1" applyProtection="1"/>
    <xf numFmtId="0" fontId="18" fillId="3" borderId="30" xfId="1" applyNumberFormat="1" applyFont="1" applyFill="1" applyBorder="1" applyProtection="1">
      <protection hidden="1"/>
    </xf>
    <xf numFmtId="164" fontId="18" fillId="3" borderId="36" xfId="1" applyNumberFormat="1" applyFont="1" applyFill="1" applyBorder="1" applyAlignment="1" applyProtection="1">
      <alignment horizontal="center"/>
      <protection hidden="1"/>
    </xf>
    <xf numFmtId="164" fontId="18" fillId="3" borderId="4" xfId="1" applyNumberFormat="1" applyFont="1" applyFill="1" applyBorder="1" applyAlignment="1" applyProtection="1">
      <protection hidden="1"/>
    </xf>
    <xf numFmtId="164" fontId="18" fillId="3" borderId="4" xfId="1" applyNumberFormat="1" applyFont="1" applyFill="1" applyBorder="1" applyAlignment="1" applyProtection="1">
      <alignment horizontal="center"/>
    </xf>
    <xf numFmtId="164" fontId="18" fillId="3" borderId="78" xfId="1" applyNumberFormat="1" applyFont="1" applyFill="1" applyBorder="1" applyProtection="1">
      <protection hidden="1"/>
    </xf>
    <xf numFmtId="0" fontId="18" fillId="3" borderId="1" xfId="1" applyNumberFormat="1" applyFont="1" applyFill="1" applyBorder="1" applyProtection="1">
      <protection hidden="1"/>
    </xf>
    <xf numFmtId="49" fontId="18" fillId="3" borderId="80" xfId="0" applyNumberFormat="1" applyFont="1" applyFill="1" applyBorder="1" applyProtection="1">
      <protection locked="0"/>
    </xf>
    <xf numFmtId="0" fontId="18" fillId="3" borderId="49" xfId="1" applyNumberFormat="1" applyFont="1" applyFill="1" applyBorder="1" applyProtection="1">
      <protection hidden="1"/>
    </xf>
    <xf numFmtId="0" fontId="55" fillId="0" borderId="0" xfId="0" applyFont="1" applyFill="1" applyBorder="1"/>
    <xf numFmtId="0" fontId="18" fillId="29" borderId="13" xfId="0" applyFont="1" applyFill="1" applyBorder="1" applyAlignment="1">
      <alignment horizontal="center"/>
    </xf>
    <xf numFmtId="0" fontId="18" fillId="29" borderId="13" xfId="0" applyFont="1" applyFill="1" applyBorder="1" applyAlignment="1">
      <alignment horizontal="center"/>
    </xf>
    <xf numFmtId="0" fontId="18" fillId="29" borderId="74" xfId="0" applyFont="1" applyFill="1" applyBorder="1" applyAlignment="1">
      <alignment horizontal="center"/>
    </xf>
    <xf numFmtId="0" fontId="18" fillId="29" borderId="74" xfId="0" applyFont="1" applyFill="1" applyBorder="1" applyAlignment="1">
      <alignment horizontal="center"/>
    </xf>
    <xf numFmtId="0" fontId="18" fillId="0" borderId="6" xfId="0" applyFont="1" applyBorder="1" applyAlignment="1">
      <alignment horizontal="center"/>
    </xf>
    <xf numFmtId="0" fontId="18" fillId="14" borderId="9" xfId="0" applyFont="1" applyFill="1" applyBorder="1" applyProtection="1">
      <protection locked="0"/>
    </xf>
    <xf numFmtId="0" fontId="18" fillId="14" borderId="11" xfId="0" applyFont="1" applyFill="1" applyBorder="1" applyProtection="1">
      <protection locked="0"/>
    </xf>
    <xf numFmtId="0" fontId="18" fillId="0" borderId="27" xfId="0" applyFont="1" applyBorder="1" applyAlignment="1">
      <alignment horizontal="center"/>
    </xf>
    <xf numFmtId="0" fontId="18" fillId="29" borderId="74" xfId="0" applyFont="1" applyFill="1" applyBorder="1" applyAlignment="1">
      <alignment horizontal="center"/>
    </xf>
    <xf numFmtId="44" fontId="18" fillId="14" borderId="9" xfId="1" applyNumberFormat="1" applyFont="1" applyFill="1" applyBorder="1" applyAlignment="1" applyProtection="1">
      <alignment horizontal="center"/>
      <protection locked="0"/>
    </xf>
    <xf numFmtId="0" fontId="18" fillId="0" borderId="27" xfId="0" applyFont="1" applyFill="1" applyBorder="1" applyAlignment="1">
      <alignment horizontal="center"/>
    </xf>
    <xf numFmtId="0" fontId="18" fillId="0" borderId="0" xfId="0" applyFont="1" applyBorder="1" applyAlignment="1">
      <alignment horizontal="center"/>
    </xf>
    <xf numFmtId="0" fontId="0" fillId="0" borderId="0" xfId="0" applyBorder="1"/>
    <xf numFmtId="0" fontId="0" fillId="0" borderId="33" xfId="0" applyBorder="1"/>
    <xf numFmtId="0" fontId="18" fillId="29" borderId="13" xfId="0" applyFont="1" applyFill="1" applyBorder="1" applyAlignment="1">
      <alignment horizontal="center"/>
    </xf>
    <xf numFmtId="164" fontId="18" fillId="22" borderId="79" xfId="1" applyNumberFormat="1" applyFont="1" applyFill="1" applyBorder="1" applyAlignment="1">
      <alignment horizontal="center"/>
    </xf>
    <xf numFmtId="0" fontId="35" fillId="0" borderId="0" xfId="0" applyFont="1" applyFill="1" applyBorder="1"/>
    <xf numFmtId="0" fontId="35" fillId="0" borderId="0" xfId="0" applyFont="1" applyAlignment="1">
      <alignment horizontal="center"/>
    </xf>
    <xf numFmtId="0" fontId="18" fillId="0" borderId="27" xfId="0" applyFont="1" applyBorder="1" applyProtection="1">
      <protection hidden="1"/>
    </xf>
    <xf numFmtId="0" fontId="18" fillId="0" borderId="27" xfId="0" applyFont="1" applyFill="1" applyBorder="1"/>
    <xf numFmtId="10" fontId="18" fillId="13" borderId="34" xfId="0" applyNumberFormat="1" applyFont="1" applyFill="1" applyBorder="1" applyAlignment="1" applyProtection="1">
      <alignment wrapText="1"/>
      <protection locked="0"/>
    </xf>
    <xf numFmtId="164" fontId="18" fillId="13" borderId="15" xfId="1" applyNumberFormat="1" applyFont="1" applyFill="1" applyBorder="1" applyProtection="1">
      <protection locked="0"/>
    </xf>
    <xf numFmtId="10" fontId="18" fillId="13" borderId="38" xfId="0" applyNumberFormat="1" applyFont="1" applyFill="1" applyBorder="1" applyAlignment="1" applyProtection="1">
      <alignment wrapText="1"/>
      <protection locked="0"/>
    </xf>
    <xf numFmtId="164" fontId="18" fillId="0" borderId="11" xfId="1" applyNumberFormat="1" applyFont="1" applyFill="1" applyBorder="1" applyProtection="1"/>
    <xf numFmtId="164" fontId="18" fillId="13" borderId="78" xfId="1" applyNumberFormat="1" applyFont="1" applyFill="1" applyBorder="1" applyProtection="1"/>
    <xf numFmtId="0" fontId="18" fillId="13" borderId="13" xfId="0" applyNumberFormat="1" applyFont="1" applyFill="1" applyBorder="1" applyAlignment="1" applyProtection="1">
      <alignment horizontal="center"/>
      <protection locked="0"/>
    </xf>
    <xf numFmtId="44" fontId="18" fillId="13" borderId="13" xfId="1" applyFont="1" applyFill="1" applyBorder="1" applyProtection="1">
      <protection locked="0"/>
    </xf>
    <xf numFmtId="44" fontId="18" fillId="13" borderId="15" xfId="1" applyFont="1" applyFill="1" applyBorder="1" applyProtection="1">
      <protection locked="0"/>
    </xf>
    <xf numFmtId="0" fontId="18" fillId="13" borderId="13" xfId="0" applyNumberFormat="1" applyFont="1" applyFill="1" applyBorder="1" applyAlignment="1">
      <alignment horizontal="center"/>
    </xf>
    <xf numFmtId="10" fontId="18" fillId="13" borderId="3" xfId="2" applyNumberFormat="1" applyFont="1" applyFill="1" applyBorder="1" applyAlignment="1" applyProtection="1">
      <alignment horizontal="center"/>
      <protection locked="0"/>
    </xf>
    <xf numFmtId="10" fontId="18" fillId="13" borderId="15" xfId="2" applyNumberFormat="1" applyFont="1" applyFill="1" applyBorder="1" applyAlignment="1" applyProtection="1">
      <alignment horizontal="center"/>
      <protection locked="0"/>
    </xf>
    <xf numFmtId="10" fontId="18" fillId="13" borderId="6" xfId="2" applyNumberFormat="1" applyFont="1" applyFill="1" applyBorder="1" applyAlignment="1" applyProtection="1">
      <alignment horizontal="center"/>
      <protection locked="0"/>
    </xf>
    <xf numFmtId="10" fontId="18" fillId="13" borderId="0" xfId="2" applyNumberFormat="1" applyFont="1" applyFill="1" applyBorder="1" applyAlignment="1" applyProtection="1">
      <alignment horizontal="center"/>
      <protection locked="0"/>
    </xf>
    <xf numFmtId="164" fontId="18" fillId="0" borderId="78" xfId="1" applyNumberFormat="1" applyFont="1" applyFill="1" applyBorder="1" applyProtection="1"/>
    <xf numFmtId="164" fontId="18" fillId="13" borderId="14" xfId="1" applyNumberFormat="1" applyFont="1" applyFill="1" applyBorder="1" applyProtection="1">
      <protection locked="0"/>
    </xf>
    <xf numFmtId="164" fontId="18" fillId="0" borderId="0" xfId="1" applyNumberFormat="1" applyFont="1" applyFill="1" applyBorder="1" applyProtection="1"/>
    <xf numFmtId="164" fontId="41" fillId="22" borderId="4" xfId="1" applyNumberFormat="1" applyFont="1" applyFill="1" applyBorder="1" applyProtection="1">
      <protection hidden="1"/>
    </xf>
    <xf numFmtId="0" fontId="19" fillId="3" borderId="9" xfId="0" applyFont="1" applyFill="1" applyBorder="1" applyProtection="1"/>
    <xf numFmtId="10" fontId="18" fillId="25" borderId="13" xfId="2" applyNumberFormat="1" applyFont="1" applyFill="1" applyBorder="1" applyAlignment="1" applyProtection="1"/>
    <xf numFmtId="10" fontId="18" fillId="25" borderId="13" xfId="2" applyNumberFormat="1" applyFont="1" applyFill="1" applyBorder="1" applyProtection="1"/>
    <xf numFmtId="0" fontId="14" fillId="0" borderId="12" xfId="0" applyFont="1" applyBorder="1" applyAlignment="1">
      <alignment vertical="top" wrapText="1"/>
    </xf>
    <xf numFmtId="0" fontId="61" fillId="3" borderId="12" xfId="0" applyFont="1" applyFill="1" applyBorder="1" applyAlignment="1">
      <alignment wrapText="1"/>
    </xf>
    <xf numFmtId="0" fontId="14" fillId="10" borderId="12" xfId="0" applyFont="1" applyFill="1" applyBorder="1" applyAlignment="1">
      <alignment wrapText="1"/>
    </xf>
    <xf numFmtId="0" fontId="14" fillId="10" borderId="12" xfId="0" applyFont="1" applyFill="1" applyBorder="1" applyAlignment="1">
      <alignment horizontal="center" wrapText="1"/>
    </xf>
    <xf numFmtId="0" fontId="18" fillId="29" borderId="15" xfId="0" applyFont="1" applyFill="1" applyBorder="1" applyAlignment="1">
      <alignment horizontal="center"/>
    </xf>
    <xf numFmtId="0" fontId="18" fillId="14" borderId="38" xfId="0" applyFont="1" applyFill="1" applyBorder="1" applyAlignment="1" applyProtection="1">
      <alignment horizontal="center"/>
      <protection locked="0"/>
    </xf>
    <xf numFmtId="0" fontId="18" fillId="14" borderId="15" xfId="0" applyFont="1" applyFill="1" applyBorder="1" applyAlignment="1" applyProtection="1">
      <alignment horizontal="center"/>
      <protection locked="0"/>
    </xf>
    <xf numFmtId="0" fontId="18" fillId="10" borderId="15" xfId="0" applyFont="1" applyFill="1" applyBorder="1" applyAlignment="1" applyProtection="1">
      <alignment horizontal="center"/>
    </xf>
    <xf numFmtId="0" fontId="18" fillId="0" borderId="30" xfId="0" applyFont="1" applyBorder="1" applyAlignment="1" applyProtection="1">
      <alignment horizontal="center"/>
      <protection locked="0"/>
    </xf>
    <xf numFmtId="0" fontId="18" fillId="0" borderId="31" xfId="0" applyFont="1" applyBorder="1" applyAlignment="1" applyProtection="1">
      <alignment horizontal="center"/>
      <protection locked="0"/>
    </xf>
    <xf numFmtId="0" fontId="18" fillId="29" borderId="9" xfId="0" applyFont="1" applyFill="1" applyBorder="1" applyAlignment="1">
      <alignment horizontal="center"/>
    </xf>
    <xf numFmtId="0" fontId="18" fillId="0" borderId="0" xfId="0" applyFont="1" applyAlignment="1" applyProtection="1">
      <alignment horizontal="center"/>
      <protection hidden="1"/>
    </xf>
    <xf numFmtId="0" fontId="0" fillId="0" borderId="0" xfId="0" applyFont="1" applyFill="1" applyBorder="1" applyAlignment="1">
      <alignment horizontal="center"/>
    </xf>
    <xf numFmtId="0" fontId="0" fillId="0" borderId="0" xfId="1" applyNumberFormat="1" applyFont="1" applyFill="1" applyBorder="1" applyAlignment="1">
      <alignment horizontal="center"/>
    </xf>
    <xf numFmtId="0" fontId="18" fillId="14" borderId="13" xfId="0" applyFont="1" applyFill="1" applyBorder="1" applyAlignment="1" applyProtection="1">
      <alignment horizontal="center"/>
    </xf>
    <xf numFmtId="0" fontId="18" fillId="14" borderId="11" xfId="0" applyFont="1" applyFill="1" applyBorder="1" applyAlignment="1" applyProtection="1">
      <alignment horizontal="center"/>
      <protection locked="0"/>
    </xf>
    <xf numFmtId="0" fontId="0" fillId="0" borderId="30" xfId="0" applyBorder="1" applyAlignment="1">
      <alignment horizontal="center"/>
    </xf>
    <xf numFmtId="164" fontId="18" fillId="13" borderId="15" xfId="1" applyNumberFormat="1" applyFont="1" applyFill="1" applyBorder="1" applyProtection="1"/>
    <xf numFmtId="164" fontId="20" fillId="13" borderId="13" xfId="1" applyNumberFormat="1" applyFont="1" applyFill="1" applyBorder="1" applyProtection="1">
      <protection locked="0"/>
    </xf>
    <xf numFmtId="0" fontId="64" fillId="22" borderId="8" xfId="0" applyFont="1" applyFill="1" applyBorder="1" applyAlignment="1">
      <alignment horizontal="center" vertical="center"/>
    </xf>
    <xf numFmtId="0" fontId="64" fillId="22" borderId="33" xfId="0" applyFont="1" applyFill="1" applyBorder="1" applyAlignment="1">
      <alignment horizontal="center" vertical="center"/>
    </xf>
    <xf numFmtId="164" fontId="19" fillId="22" borderId="12" xfId="1" applyNumberFormat="1" applyFont="1" applyFill="1" applyBorder="1"/>
    <xf numFmtId="0" fontId="18" fillId="0" borderId="27" xfId="0" applyFont="1" applyBorder="1" applyAlignment="1">
      <alignment horizontal="center"/>
    </xf>
    <xf numFmtId="0" fontId="18" fillId="0" borderId="0" xfId="0" applyFont="1" applyBorder="1" applyAlignment="1">
      <alignment horizontal="center"/>
    </xf>
    <xf numFmtId="0" fontId="18" fillId="0" borderId="33" xfId="0" applyFont="1" applyBorder="1" applyAlignment="1">
      <alignment horizontal="center"/>
    </xf>
    <xf numFmtId="0" fontId="0" fillId="0" borderId="0" xfId="0" applyBorder="1"/>
    <xf numFmtId="0" fontId="18" fillId="29" borderId="13" xfId="0" applyFont="1" applyFill="1" applyBorder="1" applyAlignment="1">
      <alignment horizontal="center"/>
    </xf>
    <xf numFmtId="0" fontId="18" fillId="14" borderId="9" xfId="0" applyFont="1" applyFill="1" applyBorder="1" applyProtection="1">
      <protection locked="0"/>
    </xf>
    <xf numFmtId="0" fontId="18" fillId="0" borderId="97" xfId="0" applyFont="1" applyFill="1" applyBorder="1" applyAlignment="1">
      <alignment horizontal="center"/>
    </xf>
    <xf numFmtId="164" fontId="18" fillId="0" borderId="70" xfId="1" applyNumberFormat="1" applyFont="1" applyFill="1" applyBorder="1" applyAlignment="1" applyProtection="1">
      <alignment horizontal="center"/>
    </xf>
    <xf numFmtId="0" fontId="20" fillId="14" borderId="13" xfId="1" applyNumberFormat="1" applyFont="1" applyFill="1" applyBorder="1" applyAlignment="1" applyProtection="1">
      <alignment horizontal="center"/>
      <protection locked="0"/>
    </xf>
    <xf numFmtId="167" fontId="18" fillId="14" borderId="34" xfId="0" applyNumberFormat="1" applyFont="1" applyFill="1" applyBorder="1" applyAlignment="1" applyProtection="1">
      <alignment wrapText="1"/>
      <protection locked="0"/>
    </xf>
    <xf numFmtId="0" fontId="20" fillId="14" borderId="13" xfId="1" applyNumberFormat="1" applyFont="1" applyFill="1" applyBorder="1" applyAlignment="1" applyProtection="1">
      <alignment horizontal="center"/>
      <protection locked="0" hidden="1"/>
    </xf>
    <xf numFmtId="164" fontId="18" fillId="14" borderId="4" xfId="1" applyNumberFormat="1" applyFont="1" applyFill="1" applyBorder="1" applyAlignment="1" applyProtection="1">
      <protection locked="0" hidden="1"/>
    </xf>
    <xf numFmtId="164" fontId="18" fillId="14" borderId="36" xfId="1" applyNumberFormat="1" applyFont="1" applyFill="1" applyBorder="1" applyAlignment="1" applyProtection="1">
      <protection locked="0" hidden="1"/>
    </xf>
    <xf numFmtId="164" fontId="18" fillId="17" borderId="4" xfId="1" applyNumberFormat="1" applyFont="1" applyFill="1" applyBorder="1" applyAlignment="1" applyProtection="1">
      <protection locked="0" hidden="1"/>
    </xf>
    <xf numFmtId="0" fontId="30" fillId="22" borderId="26" xfId="0" applyFont="1" applyFill="1" applyBorder="1"/>
    <xf numFmtId="0" fontId="74" fillId="13" borderId="110" xfId="0" applyFont="1" applyFill="1" applyBorder="1" applyAlignment="1" applyProtection="1">
      <protection locked="0"/>
    </xf>
    <xf numFmtId="0" fontId="66" fillId="22" borderId="32" xfId="0" applyFont="1" applyFill="1" applyBorder="1" applyAlignment="1">
      <alignment horizontal="center"/>
    </xf>
    <xf numFmtId="0" fontId="12" fillId="13" borderId="29" xfId="2" applyNumberFormat="1" applyFont="1" applyFill="1" applyBorder="1" applyAlignment="1" applyProtection="1">
      <alignment horizontal="center"/>
      <protection locked="0"/>
    </xf>
    <xf numFmtId="0" fontId="66" fillId="22" borderId="71" xfId="0" applyFont="1" applyFill="1" applyBorder="1" applyAlignment="1">
      <alignment horizontal="center"/>
    </xf>
    <xf numFmtId="0" fontId="66" fillId="22" borderId="34" xfId="0" applyFont="1" applyFill="1" applyBorder="1" applyAlignment="1">
      <alignment horizontal="right"/>
    </xf>
    <xf numFmtId="0" fontId="12" fillId="13" borderId="15" xfId="0" applyNumberFormat="1" applyFont="1" applyFill="1" applyBorder="1" applyAlignment="1" applyProtection="1">
      <alignment horizontal="center" vertical="center"/>
      <protection locked="0"/>
    </xf>
    <xf numFmtId="0" fontId="64" fillId="22" borderId="10" xfId="0" applyFont="1" applyFill="1" applyBorder="1" applyAlignment="1">
      <alignment horizontal="center" vertical="center"/>
    </xf>
    <xf numFmtId="0" fontId="64" fillId="22" borderId="9" xfId="0" applyFont="1" applyFill="1" applyBorder="1" applyAlignment="1">
      <alignment horizontal="center" vertical="center"/>
    </xf>
    <xf numFmtId="44" fontId="18" fillId="14" borderId="11" xfId="1" applyNumberFormat="1" applyFont="1" applyFill="1" applyBorder="1" applyAlignment="1" applyProtection="1">
      <alignment horizontal="center"/>
      <protection locked="0"/>
    </xf>
    <xf numFmtId="0" fontId="18" fillId="14" borderId="13" xfId="0" applyNumberFormat="1" applyFont="1" applyFill="1" applyBorder="1" applyAlignment="1" applyProtection="1">
      <alignment wrapText="1"/>
      <protection locked="0"/>
    </xf>
    <xf numFmtId="44" fontId="18" fillId="14" borderId="11" xfId="1" applyFont="1" applyFill="1" applyBorder="1" applyAlignment="1" applyProtection="1">
      <alignment horizontal="center"/>
      <protection locked="0"/>
    </xf>
    <xf numFmtId="0" fontId="0" fillId="14" borderId="0" xfId="0" applyNumberFormat="1" applyFill="1" applyAlignment="1" applyProtection="1">
      <alignment horizontal="center"/>
      <protection locked="0"/>
    </xf>
    <xf numFmtId="44" fontId="18" fillId="14" borderId="4" xfId="1" applyNumberFormat="1" applyFont="1" applyFill="1" applyBorder="1" applyAlignment="1" applyProtection="1">
      <protection locked="0" hidden="1"/>
    </xf>
    <xf numFmtId="44" fontId="18" fillId="14" borderId="14" xfId="1" applyNumberFormat="1" applyFont="1" applyFill="1" applyBorder="1" applyAlignment="1" applyProtection="1">
      <protection locked="0" hidden="1"/>
    </xf>
    <xf numFmtId="44" fontId="18" fillId="10" borderId="9" xfId="1" applyFont="1" applyFill="1" applyBorder="1" applyAlignment="1" applyProtection="1">
      <alignment horizontal="center"/>
    </xf>
    <xf numFmtId="0" fontId="69" fillId="22" borderId="56" xfId="0" applyFont="1" applyFill="1" applyBorder="1" applyAlignment="1">
      <alignment horizontal="center"/>
    </xf>
    <xf numFmtId="0" fontId="69" fillId="22" borderId="18" xfId="0" applyFont="1" applyFill="1" applyBorder="1" applyAlignment="1">
      <alignment horizontal="center"/>
    </xf>
    <xf numFmtId="0" fontId="69" fillId="22" borderId="58" xfId="0" applyFont="1" applyFill="1" applyBorder="1" applyAlignment="1">
      <alignment horizontal="center"/>
    </xf>
    <xf numFmtId="0" fontId="69" fillId="22" borderId="55" xfId="0" applyFont="1" applyFill="1" applyBorder="1" applyAlignment="1">
      <alignment horizontal="center"/>
    </xf>
    <xf numFmtId="0" fontId="81" fillId="22" borderId="32" xfId="0" applyFont="1" applyFill="1" applyBorder="1"/>
    <xf numFmtId="0" fontId="81" fillId="22" borderId="12" xfId="0" applyFont="1" applyFill="1" applyBorder="1"/>
    <xf numFmtId="0" fontId="81" fillId="22" borderId="0" xfId="0" applyFont="1" applyFill="1" applyBorder="1"/>
    <xf numFmtId="0" fontId="81" fillId="22" borderId="33" xfId="0" applyFont="1" applyFill="1" applyBorder="1"/>
    <xf numFmtId="0" fontId="82" fillId="22" borderId="35" xfId="0" applyFont="1" applyFill="1" applyBorder="1"/>
    <xf numFmtId="164" fontId="81" fillId="22" borderId="13" xfId="1" applyNumberFormat="1" applyFont="1" applyFill="1" applyBorder="1"/>
    <xf numFmtId="164" fontId="81" fillId="22" borderId="10" xfId="1" applyNumberFormat="1" applyFont="1" applyFill="1" applyBorder="1"/>
    <xf numFmtId="164" fontId="81" fillId="4" borderId="13" xfId="1" applyNumberFormat="1" applyFont="1" applyFill="1" applyBorder="1"/>
    <xf numFmtId="164" fontId="81" fillId="22" borderId="41" xfId="1" applyNumberFormat="1" applyFont="1" applyFill="1" applyBorder="1"/>
    <xf numFmtId="0" fontId="82" fillId="22" borderId="39" xfId="0" applyFont="1" applyFill="1" applyBorder="1"/>
    <xf numFmtId="164" fontId="81" fillId="22" borderId="14" xfId="1" applyNumberFormat="1" applyFont="1" applyFill="1" applyBorder="1"/>
    <xf numFmtId="164" fontId="81" fillId="22" borderId="3" xfId="1" applyNumberFormat="1" applyFont="1" applyFill="1" applyBorder="1"/>
    <xf numFmtId="164" fontId="81" fillId="4" borderId="14" xfId="1" applyNumberFormat="1" applyFont="1" applyFill="1" applyBorder="1"/>
    <xf numFmtId="164" fontId="81" fillId="22" borderId="75" xfId="1" applyNumberFormat="1" applyFont="1" applyFill="1" applyBorder="1"/>
    <xf numFmtId="0" fontId="36" fillId="22" borderId="16" xfId="0" applyFont="1" applyFill="1" applyBorder="1"/>
    <xf numFmtId="164" fontId="81" fillId="22" borderId="55" xfId="1" applyNumberFormat="1" applyFont="1" applyFill="1" applyBorder="1"/>
    <xf numFmtId="164" fontId="81" fillId="22" borderId="17" xfId="1" applyNumberFormat="1" applyFont="1" applyFill="1" applyBorder="1"/>
    <xf numFmtId="164" fontId="81" fillId="4" borderId="55" xfId="1" applyNumberFormat="1" applyFont="1" applyFill="1" applyBorder="1"/>
    <xf numFmtId="164" fontId="81" fillId="22" borderId="18" xfId="1" applyNumberFormat="1" applyFont="1" applyFill="1" applyBorder="1"/>
    <xf numFmtId="164" fontId="81" fillId="22" borderId="12" xfId="1" applyNumberFormat="1" applyFont="1" applyFill="1" applyBorder="1"/>
    <xf numFmtId="164" fontId="81" fillId="22" borderId="0" xfId="1" applyNumberFormat="1" applyFont="1" applyFill="1" applyBorder="1"/>
    <xf numFmtId="164" fontId="81" fillId="22" borderId="33" xfId="1" applyNumberFormat="1" applyFont="1" applyFill="1" applyBorder="1"/>
    <xf numFmtId="164" fontId="81" fillId="4" borderId="10" xfId="1" applyNumberFormat="1" applyFont="1" applyFill="1" applyBorder="1"/>
    <xf numFmtId="164" fontId="81" fillId="4" borderId="41" xfId="1" applyNumberFormat="1" applyFont="1" applyFill="1" applyBorder="1"/>
    <xf numFmtId="164" fontId="81" fillId="22" borderId="70" xfId="1" applyNumberFormat="1" applyFont="1" applyFill="1" applyBorder="1"/>
    <xf numFmtId="164" fontId="81" fillId="4" borderId="3" xfId="1" applyNumberFormat="1" applyFont="1" applyFill="1" applyBorder="1"/>
    <xf numFmtId="164" fontId="81" fillId="22" borderId="57" xfId="1" applyNumberFormat="1" applyFont="1" applyFill="1" applyBorder="1"/>
    <xf numFmtId="164" fontId="81" fillId="22" borderId="74" xfId="1" applyNumberFormat="1" applyFont="1" applyFill="1" applyBorder="1"/>
    <xf numFmtId="164" fontId="81" fillId="4" borderId="93" xfId="1" applyNumberFormat="1" applyFont="1" applyFill="1" applyBorder="1"/>
    <xf numFmtId="164" fontId="81" fillId="4" borderId="74" xfId="1" applyNumberFormat="1" applyFont="1" applyFill="1" applyBorder="1"/>
    <xf numFmtId="164" fontId="81" fillId="22" borderId="83" xfId="1" applyNumberFormat="1" applyFont="1" applyFill="1" applyBorder="1"/>
    <xf numFmtId="0" fontId="83" fillId="22" borderId="35" xfId="0" applyFont="1" applyFill="1" applyBorder="1" applyAlignment="1">
      <alignment wrapText="1"/>
    </xf>
    <xf numFmtId="0" fontId="82" fillId="22" borderId="35" xfId="0" applyFont="1" applyFill="1" applyBorder="1" applyAlignment="1">
      <alignment wrapText="1"/>
    </xf>
    <xf numFmtId="0" fontId="82" fillId="22" borderId="35" xfId="0" applyFont="1" applyFill="1" applyBorder="1" applyAlignment="1"/>
    <xf numFmtId="0" fontId="82" fillId="22" borderId="39" xfId="0" applyFont="1" applyFill="1" applyBorder="1" applyAlignment="1">
      <alignment wrapText="1"/>
    </xf>
    <xf numFmtId="0" fontId="36" fillId="22" borderId="16" xfId="0" applyFont="1" applyFill="1" applyBorder="1" applyAlignment="1">
      <alignment wrapText="1"/>
    </xf>
    <xf numFmtId="0" fontId="36" fillId="22" borderId="95" xfId="0" applyFont="1" applyFill="1" applyBorder="1" applyAlignment="1">
      <alignment wrapText="1"/>
    </xf>
    <xf numFmtId="0" fontId="84" fillId="22" borderId="0" xfId="0" applyFont="1" applyFill="1" applyBorder="1" applyProtection="1">
      <protection hidden="1"/>
    </xf>
    <xf numFmtId="2" fontId="19" fillId="4" borderId="1" xfId="2" applyNumberFormat="1" applyFont="1" applyFill="1" applyBorder="1" applyAlignment="1" applyProtection="1">
      <alignment horizontal="center"/>
      <protection hidden="1"/>
    </xf>
    <xf numFmtId="0" fontId="19" fillId="10" borderId="0" xfId="2" applyNumberFormat="1" applyFont="1" applyFill="1" applyBorder="1" applyAlignment="1" applyProtection="1">
      <alignment horizontal="center"/>
      <protection hidden="1"/>
    </xf>
    <xf numFmtId="0" fontId="19" fillId="22" borderId="0" xfId="2" applyNumberFormat="1" applyFont="1" applyFill="1" applyBorder="1" applyAlignment="1" applyProtection="1">
      <alignment horizontal="center"/>
      <protection hidden="1"/>
    </xf>
    <xf numFmtId="164" fontId="19" fillId="22" borderId="0" xfId="1" applyNumberFormat="1" applyFont="1" applyFill="1" applyBorder="1" applyProtection="1">
      <protection hidden="1"/>
    </xf>
    <xf numFmtId="0" fontId="19" fillId="22" borderId="5" xfId="0" applyFont="1" applyFill="1" applyBorder="1" applyProtection="1"/>
    <xf numFmtId="0" fontId="84" fillId="22" borderId="0" xfId="0" applyNumberFormat="1" applyFont="1" applyFill="1" applyBorder="1" applyAlignment="1" applyProtection="1">
      <alignment horizontal="center"/>
    </xf>
    <xf numFmtId="0" fontId="84" fillId="4" borderId="1" xfId="0" applyNumberFormat="1" applyFont="1" applyFill="1" applyBorder="1" applyAlignment="1">
      <alignment horizontal="center"/>
    </xf>
    <xf numFmtId="164" fontId="19" fillId="22" borderId="0" xfId="1" applyNumberFormat="1" applyFont="1" applyFill="1" applyBorder="1"/>
    <xf numFmtId="0" fontId="19" fillId="4" borderId="1" xfId="0" applyNumberFormat="1" applyFont="1" applyFill="1" applyBorder="1" applyAlignment="1" applyProtection="1">
      <alignment horizontal="center"/>
      <protection hidden="1"/>
    </xf>
    <xf numFmtId="2" fontId="19" fillId="22" borderId="0" xfId="2" applyNumberFormat="1" applyFont="1" applyFill="1" applyBorder="1" applyAlignment="1" applyProtection="1">
      <alignment horizontal="center"/>
      <protection hidden="1"/>
    </xf>
    <xf numFmtId="2" fontId="19" fillId="22" borderId="0" xfId="2" applyNumberFormat="1" applyFont="1" applyFill="1" applyBorder="1" applyAlignment="1" applyProtection="1">
      <alignment horizontal="center"/>
    </xf>
    <xf numFmtId="2" fontId="19" fillId="4" borderId="1" xfId="2" applyNumberFormat="1" applyFont="1" applyFill="1" applyBorder="1" applyAlignment="1">
      <alignment horizontal="center"/>
    </xf>
    <xf numFmtId="0" fontId="19" fillId="10" borderId="0" xfId="2" applyNumberFormat="1" applyFont="1" applyFill="1" applyBorder="1" applyAlignment="1">
      <alignment horizontal="center"/>
    </xf>
    <xf numFmtId="0" fontId="19" fillId="22" borderId="0" xfId="2" applyNumberFormat="1" applyFont="1" applyFill="1" applyBorder="1" applyAlignment="1">
      <alignment horizontal="center"/>
    </xf>
    <xf numFmtId="0" fontId="68" fillId="22" borderId="5" xfId="0" applyNumberFormat="1" applyFont="1" applyFill="1" applyBorder="1" applyProtection="1">
      <protection hidden="1"/>
    </xf>
    <xf numFmtId="0" fontId="68" fillId="22" borderId="5" xfId="0" applyNumberFormat="1" applyFont="1" applyFill="1" applyBorder="1" applyProtection="1"/>
    <xf numFmtId="0" fontId="68" fillId="22" borderId="5" xfId="0" applyFont="1" applyFill="1" applyBorder="1" applyProtection="1"/>
    <xf numFmtId="0" fontId="18" fillId="0" borderId="0" xfId="0" applyFont="1" applyBorder="1" applyAlignment="1">
      <alignment horizontal="center"/>
    </xf>
    <xf numFmtId="0" fontId="18" fillId="29" borderId="13" xfId="0" applyFont="1" applyFill="1" applyBorder="1" applyAlignment="1">
      <alignment horizontal="center"/>
    </xf>
    <xf numFmtId="0" fontId="18" fillId="0" borderId="27" xfId="0" applyFont="1" applyBorder="1" applyAlignment="1">
      <alignment horizontal="center"/>
    </xf>
    <xf numFmtId="0" fontId="18" fillId="29" borderId="74" xfId="0" applyFont="1" applyFill="1" applyBorder="1" applyAlignment="1">
      <alignment horizontal="center"/>
    </xf>
    <xf numFmtId="0" fontId="18" fillId="0" borderId="27" xfId="0" applyFont="1" applyFill="1" applyBorder="1" applyAlignment="1">
      <alignment horizontal="center"/>
    </xf>
    <xf numFmtId="164" fontId="19" fillId="22" borderId="12" xfId="1" applyNumberFormat="1" applyFont="1" applyFill="1" applyBorder="1" applyAlignment="1"/>
    <xf numFmtId="164" fontId="19" fillId="22" borderId="12" xfId="1" applyNumberFormat="1" applyFont="1" applyFill="1" applyBorder="1" applyAlignment="1" applyProtection="1"/>
    <xf numFmtId="164" fontId="68" fillId="22" borderId="12" xfId="1" applyNumberFormat="1" applyFont="1" applyFill="1" applyBorder="1"/>
    <xf numFmtId="164" fontId="19" fillId="0" borderId="12" xfId="1" applyNumberFormat="1" applyFont="1" applyFill="1" applyBorder="1" applyAlignment="1" applyProtection="1">
      <alignment horizontal="center"/>
    </xf>
    <xf numFmtId="164" fontId="19" fillId="0" borderId="12" xfId="1" applyNumberFormat="1" applyFont="1" applyFill="1" applyBorder="1" applyProtection="1"/>
    <xf numFmtId="164" fontId="18" fillId="22" borderId="70" xfId="0" applyNumberFormat="1" applyFont="1" applyFill="1" applyBorder="1" applyAlignment="1" applyProtection="1">
      <alignment horizontal="center"/>
    </xf>
    <xf numFmtId="164" fontId="18" fillId="14" borderId="34" xfId="1" applyNumberFormat="1" applyFont="1" applyFill="1" applyBorder="1" applyProtection="1">
      <protection locked="0"/>
    </xf>
    <xf numFmtId="0" fontId="0" fillId="0" borderId="43" xfId="0" applyBorder="1"/>
    <xf numFmtId="0" fontId="3" fillId="0" borderId="42" xfId="0" applyFont="1" applyBorder="1"/>
    <xf numFmtId="0" fontId="18" fillId="22" borderId="13" xfId="0" applyFont="1" applyFill="1" applyBorder="1" applyAlignment="1" applyProtection="1">
      <alignment horizontal="center"/>
    </xf>
    <xf numFmtId="0" fontId="18" fillId="29" borderId="14" xfId="0" applyFont="1" applyFill="1" applyBorder="1" applyAlignment="1">
      <alignment horizontal="center"/>
    </xf>
    <xf numFmtId="0" fontId="18" fillId="0" borderId="76" xfId="0" applyFont="1" applyBorder="1" applyAlignment="1">
      <alignment horizontal="right"/>
    </xf>
    <xf numFmtId="0" fontId="18" fillId="0" borderId="62" xfId="0" applyFont="1" applyBorder="1" applyAlignment="1">
      <alignment horizontal="right"/>
    </xf>
    <xf numFmtId="0" fontId="18" fillId="0" borderId="77" xfId="0" applyFont="1" applyBorder="1" applyAlignment="1">
      <alignment horizontal="right"/>
    </xf>
    <xf numFmtId="164" fontId="18" fillId="22" borderId="13" xfId="1" applyNumberFormat="1" applyFont="1" applyFill="1" applyBorder="1" applyAlignment="1" applyProtection="1">
      <alignment horizontal="center"/>
    </xf>
    <xf numFmtId="164" fontId="18" fillId="22" borderId="70" xfId="1" applyNumberFormat="1" applyFont="1" applyFill="1" applyBorder="1" applyAlignment="1" applyProtection="1">
      <alignment horizontal="center"/>
    </xf>
    <xf numFmtId="0" fontId="18" fillId="0" borderId="27" xfId="0" applyFont="1" applyBorder="1" applyAlignment="1">
      <alignment horizontal="center"/>
    </xf>
    <xf numFmtId="0" fontId="18" fillId="0" borderId="28" xfId="0" applyFont="1" applyBorder="1" applyAlignment="1">
      <alignment horizontal="center"/>
    </xf>
    <xf numFmtId="0" fontId="18" fillId="0" borderId="0" xfId="0" applyFont="1" applyBorder="1" applyAlignment="1">
      <alignment horizontal="center"/>
    </xf>
    <xf numFmtId="0" fontId="18" fillId="0" borderId="33" xfId="0" applyFont="1" applyBorder="1" applyAlignment="1">
      <alignment horizontal="center"/>
    </xf>
    <xf numFmtId="164" fontId="18" fillId="22" borderId="80" xfId="1" applyNumberFormat="1" applyFont="1" applyFill="1" applyBorder="1" applyAlignment="1" applyProtection="1">
      <alignment horizontal="center"/>
    </xf>
    <xf numFmtId="164" fontId="18" fillId="22" borderId="31" xfId="1" applyNumberFormat="1" applyFont="1" applyFill="1" applyBorder="1" applyAlignment="1" applyProtection="1">
      <alignment horizontal="center"/>
    </xf>
    <xf numFmtId="0" fontId="0" fillId="0" borderId="0" xfId="0" applyBorder="1"/>
    <xf numFmtId="0" fontId="18" fillId="29" borderId="13" xfId="0" applyFont="1" applyFill="1" applyBorder="1" applyAlignment="1">
      <alignment horizontal="center"/>
    </xf>
    <xf numFmtId="44" fontId="18" fillId="22" borderId="13" xfId="1" applyFont="1" applyFill="1" applyBorder="1" applyAlignment="1" applyProtection="1">
      <alignment horizontal="center"/>
    </xf>
    <xf numFmtId="44" fontId="18" fillId="22" borderId="70" xfId="1" applyFont="1" applyFill="1" applyBorder="1" applyAlignment="1" applyProtection="1">
      <alignment horizontal="center"/>
    </xf>
    <xf numFmtId="0" fontId="18" fillId="0" borderId="26" xfId="0" applyFont="1" applyBorder="1" applyAlignment="1">
      <alignment horizontal="center"/>
    </xf>
    <xf numFmtId="164" fontId="18" fillId="14" borderId="70" xfId="0" applyNumberFormat="1" applyFont="1" applyFill="1" applyBorder="1" applyAlignment="1" applyProtection="1">
      <alignment horizontal="center"/>
    </xf>
    <xf numFmtId="164" fontId="18" fillId="14" borderId="14" xfId="1" applyNumberFormat="1" applyFont="1" applyFill="1" applyBorder="1" applyProtection="1">
      <protection locked="0"/>
    </xf>
    <xf numFmtId="0" fontId="3" fillId="0" borderId="43" xfId="0" applyFont="1" applyBorder="1"/>
    <xf numFmtId="0" fontId="18" fillId="0" borderId="0" xfId="0" applyFont="1" applyBorder="1" applyAlignment="1" applyProtection="1">
      <alignment horizontal="center"/>
    </xf>
    <xf numFmtId="0" fontId="18" fillId="0" borderId="30" xfId="0" applyFont="1" applyBorder="1" applyProtection="1">
      <protection locked="0"/>
    </xf>
    <xf numFmtId="0" fontId="25" fillId="0" borderId="30" xfId="0" applyFont="1" applyBorder="1" applyProtection="1">
      <protection locked="0"/>
    </xf>
    <xf numFmtId="164" fontId="25" fillId="22" borderId="31" xfId="0" applyNumberFormat="1" applyFont="1" applyFill="1" applyBorder="1" applyProtection="1"/>
    <xf numFmtId="0" fontId="0" fillId="0" borderId="26" xfId="0" applyBorder="1"/>
    <xf numFmtId="0" fontId="18" fillId="0" borderId="30" xfId="0" applyFont="1" applyBorder="1" applyAlignment="1" applyProtection="1">
      <alignment horizontal="center"/>
    </xf>
    <xf numFmtId="0" fontId="18" fillId="14" borderId="70" xfId="0" applyFont="1" applyFill="1" applyBorder="1" applyAlignment="1" applyProtection="1">
      <alignment horizontal="center"/>
      <protection locked="0"/>
    </xf>
    <xf numFmtId="0" fontId="18" fillId="0" borderId="29" xfId="0" applyFont="1" applyBorder="1" applyAlignment="1"/>
    <xf numFmtId="0" fontId="18" fillId="0" borderId="30" xfId="0" applyFont="1" applyBorder="1" applyAlignment="1"/>
    <xf numFmtId="0" fontId="18" fillId="0" borderId="29" xfId="0" applyFont="1" applyBorder="1" applyAlignment="1" applyProtection="1">
      <alignment horizontal="center"/>
      <protection locked="0"/>
    </xf>
    <xf numFmtId="0" fontId="18" fillId="0" borderId="29" xfId="0" applyFont="1" applyBorder="1" applyProtection="1">
      <protection locked="0"/>
    </xf>
    <xf numFmtId="0" fontId="18" fillId="0" borderId="31" xfId="0" applyFont="1" applyBorder="1" applyProtection="1">
      <protection locked="0"/>
    </xf>
    <xf numFmtId="0" fontId="3" fillId="0" borderId="33" xfId="0" applyFont="1" applyBorder="1"/>
    <xf numFmtId="0" fontId="25" fillId="0" borderId="29" xfId="0" applyFont="1" applyBorder="1" applyProtection="1">
      <protection locked="0"/>
    </xf>
    <xf numFmtId="0" fontId="25" fillId="0" borderId="31" xfId="0" applyFont="1" applyBorder="1" applyProtection="1">
      <protection locked="0"/>
    </xf>
    <xf numFmtId="0" fontId="11" fillId="0" borderId="30" xfId="0" applyFont="1" applyBorder="1"/>
    <xf numFmtId="164" fontId="25" fillId="22" borderId="44" xfId="0" applyNumberFormat="1" applyFont="1" applyFill="1" applyBorder="1" applyProtection="1"/>
    <xf numFmtId="0" fontId="0" fillId="0" borderId="42" xfId="0" applyBorder="1"/>
    <xf numFmtId="164" fontId="18" fillId="14" borderId="13" xfId="0" applyNumberFormat="1" applyFont="1" applyFill="1" applyBorder="1" applyAlignment="1" applyProtection="1">
      <alignment horizontal="center"/>
    </xf>
    <xf numFmtId="164" fontId="18" fillId="10" borderId="13" xfId="1" applyNumberFormat="1" applyFont="1" applyFill="1" applyBorder="1" applyAlignment="1" applyProtection="1">
      <alignment horizontal="center"/>
      <protection locked="0"/>
    </xf>
    <xf numFmtId="164" fontId="18" fillId="22" borderId="13" xfId="0" applyNumberFormat="1" applyFont="1" applyFill="1" applyBorder="1" applyAlignment="1" applyProtection="1">
      <alignment horizontal="center"/>
    </xf>
    <xf numFmtId="164" fontId="3" fillId="0" borderId="64" xfId="0" applyNumberFormat="1" applyFont="1" applyBorder="1"/>
    <xf numFmtId="0" fontId="18" fillId="22" borderId="15" xfId="0" applyFont="1" applyFill="1" applyBorder="1" applyAlignment="1" applyProtection="1">
      <alignment horizontal="center"/>
    </xf>
    <xf numFmtId="44" fontId="18" fillId="22" borderId="97" xfId="1" applyFont="1" applyFill="1" applyBorder="1" applyAlignment="1" applyProtection="1">
      <alignment horizontal="center"/>
    </xf>
    <xf numFmtId="0" fontId="18" fillId="29" borderId="76" xfId="0" applyFont="1" applyFill="1" applyBorder="1" applyAlignment="1">
      <alignment horizontal="center"/>
    </xf>
    <xf numFmtId="0" fontId="18" fillId="29" borderId="61" xfId="0" applyFont="1" applyFill="1" applyBorder="1" applyAlignment="1">
      <alignment horizontal="center"/>
    </xf>
    <xf numFmtId="0" fontId="18" fillId="0" borderId="80" xfId="0" applyFont="1" applyBorder="1" applyAlignment="1">
      <alignment horizontal="center"/>
    </xf>
    <xf numFmtId="0" fontId="18" fillId="0" borderId="78" xfId="0" applyFont="1" applyBorder="1" applyAlignment="1">
      <alignment horizontal="center"/>
    </xf>
    <xf numFmtId="0" fontId="18" fillId="0" borderId="86" xfId="0" applyFont="1" applyBorder="1" applyAlignment="1">
      <alignment horizontal="center"/>
    </xf>
    <xf numFmtId="0" fontId="18" fillId="14" borderId="15" xfId="0" applyFont="1" applyFill="1" applyBorder="1" applyAlignment="1" applyProtection="1">
      <alignment horizontal="center"/>
    </xf>
    <xf numFmtId="0" fontId="18" fillId="14" borderId="97" xfId="0" applyFont="1" applyFill="1" applyBorder="1" applyAlignment="1" applyProtection="1">
      <alignment horizontal="center"/>
      <protection locked="0"/>
    </xf>
    <xf numFmtId="0" fontId="18" fillId="29" borderId="85" xfId="0" applyFont="1" applyFill="1" applyBorder="1" applyAlignment="1">
      <alignment horizontal="center"/>
    </xf>
    <xf numFmtId="0" fontId="18" fillId="29" borderId="78" xfId="0" applyFont="1" applyFill="1" applyBorder="1" applyAlignment="1">
      <alignment horizontal="center"/>
    </xf>
    <xf numFmtId="0" fontId="18" fillId="29" borderId="86" xfId="0" applyFont="1" applyFill="1" applyBorder="1" applyAlignment="1">
      <alignment horizontal="center"/>
    </xf>
    <xf numFmtId="164" fontId="18" fillId="14" borderId="97" xfId="0" applyNumberFormat="1" applyFont="1" applyFill="1" applyBorder="1" applyAlignment="1" applyProtection="1">
      <alignment horizontal="center"/>
    </xf>
    <xf numFmtId="0" fontId="18" fillId="29" borderId="79" xfId="0" applyFont="1" applyFill="1" applyBorder="1" applyAlignment="1">
      <alignment horizontal="center"/>
    </xf>
    <xf numFmtId="0" fontId="18" fillId="0" borderId="86" xfId="0" applyFont="1" applyFill="1" applyBorder="1" applyAlignment="1">
      <alignment horizontal="center"/>
    </xf>
    <xf numFmtId="164" fontId="18" fillId="10" borderId="15" xfId="1" applyNumberFormat="1" applyFont="1" applyFill="1" applyBorder="1" applyAlignment="1" applyProtection="1">
      <alignment horizontal="center"/>
      <protection locked="0"/>
    </xf>
    <xf numFmtId="164" fontId="18" fillId="22" borderId="97" xfId="0" applyNumberFormat="1" applyFont="1" applyFill="1" applyBorder="1" applyAlignment="1" applyProtection="1">
      <alignment horizontal="center"/>
    </xf>
    <xf numFmtId="164" fontId="18" fillId="14" borderId="38" xfId="1" applyNumberFormat="1" applyFont="1" applyFill="1" applyBorder="1" applyProtection="1">
      <protection locked="0"/>
    </xf>
    <xf numFmtId="164" fontId="18" fillId="22" borderId="97" xfId="1" applyNumberFormat="1" applyFont="1" applyFill="1" applyBorder="1" applyAlignment="1" applyProtection="1">
      <alignment horizontal="center"/>
    </xf>
    <xf numFmtId="0" fontId="18" fillId="0" borderId="85" xfId="0" applyFont="1" applyBorder="1" applyAlignment="1">
      <alignment horizontal="center"/>
    </xf>
    <xf numFmtId="0" fontId="0" fillId="0" borderId="26" xfId="0" applyBorder="1" applyAlignment="1">
      <alignment horizontal="center"/>
    </xf>
    <xf numFmtId="44" fontId="18" fillId="22" borderId="15" xfId="1" applyFont="1" applyFill="1" applyBorder="1" applyAlignment="1" applyProtection="1">
      <alignment horizontal="center"/>
    </xf>
    <xf numFmtId="164" fontId="18" fillId="14" borderId="15" xfId="0" applyNumberFormat="1" applyFont="1" applyFill="1" applyBorder="1" applyAlignment="1" applyProtection="1">
      <alignment horizontal="center"/>
    </xf>
    <xf numFmtId="164" fontId="18" fillId="22" borderId="15" xfId="0" applyNumberFormat="1" applyFont="1" applyFill="1" applyBorder="1" applyAlignment="1" applyProtection="1">
      <alignment horizontal="center"/>
    </xf>
    <xf numFmtId="164" fontId="18" fillId="22" borderId="15" xfId="1" applyNumberFormat="1" applyFont="1" applyFill="1" applyBorder="1" applyAlignment="1" applyProtection="1">
      <alignment horizontal="center"/>
    </xf>
    <xf numFmtId="0" fontId="18" fillId="0" borderId="77" xfId="0" applyFont="1" applyBorder="1" applyAlignment="1">
      <alignment horizontal="center"/>
    </xf>
    <xf numFmtId="0" fontId="25" fillId="0" borderId="16" xfId="0" applyFont="1" applyBorder="1" applyProtection="1">
      <protection locked="0"/>
    </xf>
    <xf numFmtId="0" fontId="0" fillId="0" borderId="17" xfId="0" applyBorder="1"/>
    <xf numFmtId="0" fontId="0" fillId="0" borderId="18" xfId="0" applyBorder="1"/>
    <xf numFmtId="164" fontId="25" fillId="22" borderId="48" xfId="0" applyNumberFormat="1" applyFont="1" applyFill="1" applyBorder="1" applyProtection="1"/>
    <xf numFmtId="0" fontId="0" fillId="0" borderId="41" xfId="0" applyBorder="1"/>
    <xf numFmtId="164" fontId="3" fillId="0" borderId="70" xfId="0" applyNumberFormat="1" applyFont="1" applyBorder="1"/>
    <xf numFmtId="164" fontId="3" fillId="0" borderId="91" xfId="0" applyNumberFormat="1" applyFont="1" applyBorder="1"/>
    <xf numFmtId="0" fontId="86" fillId="0" borderId="5" xfId="0" applyFont="1" applyBorder="1" applyAlignment="1">
      <alignment horizontal="center" wrapText="1"/>
    </xf>
    <xf numFmtId="0" fontId="86" fillId="0" borderId="0" xfId="0" applyFont="1" applyBorder="1" applyAlignment="1">
      <alignment horizontal="center" wrapText="1"/>
    </xf>
    <xf numFmtId="0" fontId="86" fillId="0" borderId="1" xfId="0" applyFont="1" applyBorder="1" applyAlignment="1">
      <alignment horizontal="center" wrapText="1"/>
    </xf>
    <xf numFmtId="0" fontId="63" fillId="3" borderId="13" xfId="0" applyFont="1" applyFill="1" applyBorder="1" applyAlignment="1">
      <alignment horizontal="left" vertical="top" wrapText="1"/>
    </xf>
    <xf numFmtId="0" fontId="15" fillId="0" borderId="2" xfId="0" applyFont="1" applyBorder="1" applyAlignment="1">
      <alignment horizontal="center" wrapText="1"/>
    </xf>
    <xf numFmtId="0" fontId="15" fillId="0" borderId="3" xfId="0" applyFont="1" applyBorder="1" applyAlignment="1">
      <alignment horizontal="center" wrapText="1"/>
    </xf>
    <xf numFmtId="0" fontId="15" fillId="0" borderId="4" xfId="0" applyFont="1" applyBorder="1" applyAlignment="1">
      <alignment horizontal="center" wrapText="1"/>
    </xf>
    <xf numFmtId="0" fontId="14" fillId="10" borderId="12" xfId="0" applyFont="1" applyFill="1" applyBorder="1" applyAlignment="1">
      <alignment horizontal="center" wrapText="1"/>
    </xf>
    <xf numFmtId="0" fontId="30" fillId="0" borderId="5" xfId="0" applyFont="1" applyBorder="1" applyAlignment="1">
      <alignment horizontal="center" wrapText="1"/>
    </xf>
    <xf numFmtId="0" fontId="30" fillId="0" borderId="0" xfId="0" applyFont="1" applyBorder="1" applyAlignment="1">
      <alignment horizontal="center" wrapText="1"/>
    </xf>
    <xf numFmtId="0" fontId="30" fillId="0" borderId="1" xfId="0" applyFont="1" applyBorder="1" applyAlignment="1">
      <alignment horizontal="center" wrapText="1"/>
    </xf>
    <xf numFmtId="0" fontId="30" fillId="0" borderId="2" xfId="0" applyFont="1" applyBorder="1" applyAlignment="1">
      <alignment horizontal="center" wrapText="1"/>
    </xf>
    <xf numFmtId="0" fontId="30" fillId="0" borderId="3" xfId="0" applyFont="1" applyBorder="1" applyAlignment="1">
      <alignment horizontal="center" wrapText="1"/>
    </xf>
    <xf numFmtId="0" fontId="30" fillId="0" borderId="4" xfId="0" applyFont="1" applyBorder="1" applyAlignment="1">
      <alignment horizontal="center" wrapText="1"/>
    </xf>
    <xf numFmtId="0" fontId="66" fillId="22" borderId="36" xfId="0" applyFont="1" applyFill="1" applyBorder="1" applyAlignment="1">
      <alignment vertical="center"/>
    </xf>
    <xf numFmtId="0" fontId="11" fillId="22" borderId="37" xfId="0" applyFont="1" applyFill="1" applyBorder="1" applyAlignment="1">
      <alignment vertical="center"/>
    </xf>
    <xf numFmtId="0" fontId="12" fillId="13" borderId="4" xfId="0" applyNumberFormat="1" applyFont="1" applyFill="1" applyBorder="1" applyAlignment="1" applyProtection="1">
      <alignment horizontal="center" vertical="center" wrapText="1"/>
      <protection locked="0"/>
    </xf>
    <xf numFmtId="0" fontId="11" fillId="0" borderId="1" xfId="0" applyFont="1" applyBorder="1" applyAlignment="1" applyProtection="1">
      <alignment horizontal="center" vertical="center" wrapText="1"/>
      <protection locked="0"/>
    </xf>
    <xf numFmtId="0" fontId="11" fillId="0" borderId="7" xfId="0" applyFont="1" applyBorder="1" applyAlignment="1" applyProtection="1">
      <alignment horizontal="center" vertical="center" wrapText="1"/>
      <protection locked="0"/>
    </xf>
    <xf numFmtId="0" fontId="12" fillId="13" borderId="14" xfId="0" applyNumberFormat="1" applyFont="1" applyFill="1" applyBorder="1" applyAlignment="1" applyProtection="1">
      <alignment horizontal="center" vertical="center" wrapText="1"/>
      <protection locked="0"/>
    </xf>
    <xf numFmtId="0" fontId="11" fillId="13" borderId="12" xfId="0" applyFont="1" applyFill="1" applyBorder="1" applyAlignment="1" applyProtection="1">
      <alignment horizontal="center" vertical="center" wrapText="1"/>
      <protection locked="0"/>
    </xf>
    <xf numFmtId="0" fontId="11" fillId="13" borderId="15" xfId="0" applyFont="1" applyFill="1" applyBorder="1" applyAlignment="1" applyProtection="1">
      <alignment horizontal="center" vertical="center" wrapText="1"/>
      <protection locked="0"/>
    </xf>
    <xf numFmtId="49" fontId="66" fillId="13" borderId="9" xfId="0" applyNumberFormat="1" applyFont="1" applyFill="1" applyBorder="1" applyAlignment="1" applyProtection="1">
      <alignment vertical="center"/>
      <protection locked="0"/>
    </xf>
    <xf numFmtId="49" fontId="66" fillId="13" borderId="10" xfId="0" applyNumberFormat="1" applyFont="1" applyFill="1" applyBorder="1" applyAlignment="1" applyProtection="1">
      <alignment vertical="center"/>
      <protection locked="0"/>
    </xf>
    <xf numFmtId="49" fontId="66" fillId="13" borderId="11" xfId="0" applyNumberFormat="1" applyFont="1" applyFill="1" applyBorder="1" applyAlignment="1" applyProtection="1">
      <alignment vertical="center"/>
      <protection locked="0"/>
    </xf>
    <xf numFmtId="0" fontId="32" fillId="22" borderId="81" xfId="0" applyFont="1" applyFill="1" applyBorder="1" applyAlignment="1">
      <alignment horizontal="center" vertical="center"/>
    </xf>
    <xf numFmtId="0" fontId="32" fillId="22" borderId="94" xfId="0" applyFont="1" applyFill="1" applyBorder="1" applyAlignment="1">
      <alignment horizontal="center" vertical="center"/>
    </xf>
    <xf numFmtId="49" fontId="66" fillId="13" borderId="9" xfId="0" applyNumberFormat="1" applyFont="1" applyFill="1" applyBorder="1" applyAlignment="1" applyProtection="1">
      <alignment horizontal="left" vertical="center"/>
      <protection locked="0"/>
    </xf>
    <xf numFmtId="49" fontId="66" fillId="13" borderId="10" xfId="0" applyNumberFormat="1" applyFont="1" applyFill="1" applyBorder="1" applyAlignment="1" applyProtection="1">
      <alignment horizontal="left" vertical="center"/>
      <protection locked="0"/>
    </xf>
    <xf numFmtId="49" fontId="66" fillId="13" borderId="11" xfId="0" applyNumberFormat="1" applyFont="1" applyFill="1" applyBorder="1" applyAlignment="1" applyProtection="1">
      <alignment horizontal="left" vertical="center"/>
      <protection locked="0"/>
    </xf>
    <xf numFmtId="0" fontId="66" fillId="22" borderId="10" xfId="0" applyFont="1" applyFill="1" applyBorder="1" applyAlignment="1">
      <alignment horizontal="center" vertical="center"/>
    </xf>
    <xf numFmtId="0" fontId="66" fillId="22" borderId="11" xfId="0" applyFont="1" applyFill="1" applyBorder="1" applyAlignment="1">
      <alignment horizontal="center" vertical="center"/>
    </xf>
    <xf numFmtId="0" fontId="66" fillId="22" borderId="9" xfId="0" applyFont="1" applyFill="1" applyBorder="1" applyAlignment="1">
      <alignment horizontal="center" vertical="center"/>
    </xf>
    <xf numFmtId="0" fontId="66" fillId="22" borderId="0" xfId="0" applyFont="1" applyFill="1" applyBorder="1" applyAlignment="1">
      <alignment horizontal="center"/>
    </xf>
    <xf numFmtId="0" fontId="66" fillId="22" borderId="89" xfId="0" applyFont="1" applyFill="1" applyBorder="1" applyAlignment="1">
      <alignment horizontal="center" vertical="top" wrapText="1"/>
    </xf>
    <xf numFmtId="0" fontId="66" fillId="22" borderId="111" xfId="0" applyFont="1" applyFill="1" applyBorder="1" applyAlignment="1">
      <alignment horizontal="center" vertical="top" wrapText="1"/>
    </xf>
    <xf numFmtId="0" fontId="66" fillId="22" borderId="97" xfId="0" applyFont="1" applyFill="1" applyBorder="1" applyAlignment="1">
      <alignment horizontal="center" vertical="top" wrapText="1"/>
    </xf>
    <xf numFmtId="0" fontId="66" fillId="22" borderId="8" xfId="0" applyFont="1" applyFill="1" applyBorder="1" applyAlignment="1">
      <alignment horizontal="center" vertical="center"/>
    </xf>
    <xf numFmtId="0" fontId="66" fillId="22" borderId="7" xfId="0" applyFont="1" applyFill="1" applyBorder="1" applyAlignment="1">
      <alignment horizontal="center" vertical="center"/>
    </xf>
    <xf numFmtId="0" fontId="36" fillId="10" borderId="29" xfId="0" applyFont="1" applyFill="1" applyBorder="1" applyAlignment="1">
      <alignment horizontal="center" vertical="center"/>
    </xf>
    <xf numFmtId="0" fontId="36" fillId="10" borderId="30" xfId="0" applyFont="1" applyFill="1" applyBorder="1" applyAlignment="1">
      <alignment horizontal="center" vertical="center"/>
    </xf>
    <xf numFmtId="0" fontId="36" fillId="10" borderId="31" xfId="0" applyFont="1" applyFill="1" applyBorder="1" applyAlignment="1">
      <alignment horizontal="center" vertical="center"/>
    </xf>
    <xf numFmtId="0" fontId="32" fillId="22" borderId="83" xfId="0" applyFont="1" applyFill="1" applyBorder="1" applyAlignment="1">
      <alignment horizontal="center" vertical="center"/>
    </xf>
    <xf numFmtId="49" fontId="66" fillId="13" borderId="4" xfId="0" applyNumberFormat="1" applyFont="1" applyFill="1" applyBorder="1" applyAlignment="1" applyProtection="1">
      <alignment vertical="center"/>
      <protection locked="0"/>
    </xf>
    <xf numFmtId="0" fontId="36" fillId="22" borderId="30" xfId="0" applyFont="1" applyFill="1" applyBorder="1" applyAlignment="1">
      <alignment horizontal="center" vertical="center"/>
    </xf>
    <xf numFmtId="0" fontId="12" fillId="3" borderId="95" xfId="0" applyFont="1" applyFill="1" applyBorder="1" applyAlignment="1">
      <alignment horizontal="center"/>
    </xf>
    <xf numFmtId="0" fontId="12" fillId="3" borderId="93" xfId="0" applyFont="1" applyFill="1" applyBorder="1" applyAlignment="1">
      <alignment horizontal="center"/>
    </xf>
    <xf numFmtId="0" fontId="12" fillId="3" borderId="83" xfId="0" applyFont="1" applyFill="1" applyBorder="1" applyAlignment="1">
      <alignment horizontal="center"/>
    </xf>
    <xf numFmtId="49" fontId="39" fillId="14" borderId="81" xfId="0" applyNumberFormat="1" applyFont="1" applyFill="1" applyBorder="1" applyAlignment="1">
      <alignment horizontal="left"/>
    </xf>
    <xf numFmtId="49" fontId="39" fillId="14" borderId="93" xfId="0" applyNumberFormat="1" applyFont="1" applyFill="1" applyBorder="1" applyAlignment="1">
      <alignment horizontal="left"/>
    </xf>
    <xf numFmtId="49" fontId="39" fillId="14" borderId="83" xfId="0" applyNumberFormat="1" applyFont="1" applyFill="1" applyBorder="1" applyAlignment="1">
      <alignment horizontal="left"/>
    </xf>
    <xf numFmtId="0" fontId="3" fillId="3" borderId="16" xfId="0" applyFont="1" applyFill="1" applyBorder="1" applyAlignment="1">
      <alignment horizontal="center"/>
    </xf>
    <xf numFmtId="0" fontId="7" fillId="3" borderId="17" xfId="0" applyFont="1" applyFill="1" applyBorder="1" applyAlignment="1">
      <alignment horizontal="center"/>
    </xf>
    <xf numFmtId="0" fontId="7" fillId="3" borderId="18" xfId="0" applyFont="1" applyFill="1" applyBorder="1" applyAlignment="1">
      <alignment horizontal="center"/>
    </xf>
    <xf numFmtId="49" fontId="39" fillId="14" borderId="9" xfId="0" applyNumberFormat="1" applyFont="1" applyFill="1" applyBorder="1" applyAlignment="1">
      <alignment horizontal="left"/>
    </xf>
    <xf numFmtId="49" fontId="39" fillId="14" borderId="11" xfId="0" applyNumberFormat="1" applyFont="1" applyFill="1" applyBorder="1" applyAlignment="1">
      <alignment horizontal="left"/>
    </xf>
    <xf numFmtId="49" fontId="39" fillId="14" borderId="10" xfId="0" applyNumberFormat="1" applyFont="1" applyFill="1" applyBorder="1" applyAlignment="1">
      <alignment horizontal="left"/>
    </xf>
    <xf numFmtId="49" fontId="39" fillId="14" borderId="41" xfId="0" applyNumberFormat="1" applyFont="1" applyFill="1" applyBorder="1" applyAlignment="1">
      <alignment horizontal="left"/>
    </xf>
    <xf numFmtId="0" fontId="18" fillId="6" borderId="35" xfId="0" applyNumberFormat="1" applyFont="1" applyFill="1" applyBorder="1" applyAlignment="1">
      <alignment horizontal="center"/>
    </xf>
    <xf numFmtId="0" fontId="18" fillId="6" borderId="10" xfId="0" applyNumberFormat="1" applyFont="1" applyFill="1" applyBorder="1" applyAlignment="1">
      <alignment horizontal="center"/>
    </xf>
    <xf numFmtId="0" fontId="18" fillId="6" borderId="11" xfId="0" applyNumberFormat="1" applyFont="1" applyFill="1" applyBorder="1" applyAlignment="1">
      <alignment horizontal="center"/>
    </xf>
    <xf numFmtId="0" fontId="18" fillId="6" borderId="9" xfId="0" applyNumberFormat="1" applyFont="1" applyFill="1" applyBorder="1" applyAlignment="1">
      <alignment horizontal="center"/>
    </xf>
    <xf numFmtId="167" fontId="3" fillId="6" borderId="9" xfId="0" applyNumberFormat="1" applyFont="1" applyFill="1" applyBorder="1" applyAlignment="1">
      <alignment horizontal="left"/>
    </xf>
    <xf numFmtId="167" fontId="3" fillId="6" borderId="10" xfId="0" applyNumberFormat="1" applyFont="1" applyFill="1" applyBorder="1" applyAlignment="1">
      <alignment horizontal="left"/>
    </xf>
    <xf numFmtId="167" fontId="3" fillId="6" borderId="11" xfId="0" applyNumberFormat="1" applyFont="1" applyFill="1" applyBorder="1" applyAlignment="1">
      <alignment horizontal="left"/>
    </xf>
    <xf numFmtId="164" fontId="3" fillId="5" borderId="90" xfId="0" applyNumberFormat="1" applyFont="1" applyFill="1" applyBorder="1" applyAlignment="1">
      <alignment horizontal="center"/>
    </xf>
    <xf numFmtId="164" fontId="3" fillId="5" borderId="27" xfId="0" applyNumberFormat="1" applyFont="1" applyFill="1" applyBorder="1" applyAlignment="1">
      <alignment horizontal="center"/>
    </xf>
    <xf numFmtId="164" fontId="3" fillId="5" borderId="28" xfId="0" applyNumberFormat="1" applyFont="1" applyFill="1" applyBorder="1" applyAlignment="1">
      <alignment horizontal="center"/>
    </xf>
    <xf numFmtId="164" fontId="3" fillId="5" borderId="0" xfId="1" applyNumberFormat="1" applyFont="1" applyFill="1" applyBorder="1" applyAlignment="1">
      <alignment horizontal="center"/>
    </xf>
    <xf numFmtId="164" fontId="3" fillId="5" borderId="5" xfId="1" applyNumberFormat="1" applyFont="1" applyFill="1" applyBorder="1" applyAlignment="1">
      <alignment horizontal="center"/>
    </xf>
    <xf numFmtId="164" fontId="3" fillId="5" borderId="3" xfId="1" applyNumberFormat="1" applyFont="1" applyFill="1" applyBorder="1" applyAlignment="1">
      <alignment horizontal="center"/>
    </xf>
    <xf numFmtId="164" fontId="3" fillId="5" borderId="2" xfId="1" applyNumberFormat="1" applyFont="1" applyFill="1" applyBorder="1" applyAlignment="1">
      <alignment horizontal="center"/>
    </xf>
    <xf numFmtId="0" fontId="3" fillId="10" borderId="0" xfId="0" applyNumberFormat="1" applyFont="1" applyFill="1" applyBorder="1" applyAlignment="1">
      <alignment horizontal="center"/>
    </xf>
    <xf numFmtId="166" fontId="22" fillId="11" borderId="95" xfId="0" applyNumberFormat="1" applyFont="1" applyFill="1" applyBorder="1" applyAlignment="1">
      <alignment horizontal="right" vertical="center"/>
    </xf>
    <xf numFmtId="0" fontId="9" fillId="0" borderId="92" xfId="0" applyFont="1" applyBorder="1" applyAlignment="1">
      <alignment horizontal="right" vertical="center"/>
    </xf>
    <xf numFmtId="166" fontId="22" fillId="11" borderId="35" xfId="0" applyNumberFormat="1" applyFont="1" applyFill="1" applyBorder="1" applyAlignment="1">
      <alignment horizontal="right" vertical="center"/>
    </xf>
    <xf numFmtId="166" fontId="38" fillId="11" borderId="10" xfId="0" applyNumberFormat="1" applyFont="1" applyFill="1" applyBorder="1" applyAlignment="1">
      <alignment horizontal="right" vertical="center"/>
    </xf>
    <xf numFmtId="0" fontId="22" fillId="11" borderId="35" xfId="0" applyFont="1" applyFill="1" applyBorder="1" applyAlignment="1">
      <alignment horizontal="right" vertical="center"/>
    </xf>
    <xf numFmtId="0" fontId="22" fillId="11" borderId="10" xfId="0" applyFont="1" applyFill="1" applyBorder="1" applyAlignment="1">
      <alignment horizontal="right" vertical="center"/>
    </xf>
    <xf numFmtId="0" fontId="22" fillId="11" borderId="76" xfId="0" applyFont="1" applyFill="1" applyBorder="1" applyAlignment="1">
      <alignment horizontal="right" vertical="center"/>
    </xf>
    <xf numFmtId="0" fontId="22" fillId="0" borderId="62" xfId="0" applyFont="1" applyBorder="1" applyAlignment="1">
      <alignment horizontal="right" vertical="center"/>
    </xf>
    <xf numFmtId="0" fontId="3" fillId="3" borderId="26" xfId="0" applyFont="1" applyFill="1" applyBorder="1" applyAlignment="1">
      <alignment horizontal="center"/>
    </xf>
    <xf numFmtId="0" fontId="3" fillId="3" borderId="27" xfId="0" applyFont="1" applyFill="1" applyBorder="1" applyAlignment="1">
      <alignment horizontal="center"/>
    </xf>
    <xf numFmtId="0" fontId="3" fillId="3" borderId="28" xfId="0" applyFont="1" applyFill="1" applyBorder="1" applyAlignment="1">
      <alignment horizontal="center"/>
    </xf>
    <xf numFmtId="0" fontId="36" fillId="11" borderId="27" xfId="0" applyFont="1" applyFill="1" applyBorder="1" applyAlignment="1">
      <alignment horizontal="center" vertical="center"/>
    </xf>
    <xf numFmtId="0" fontId="0" fillId="11" borderId="27" xfId="0" applyFill="1" applyBorder="1" applyAlignment="1">
      <alignment horizontal="center" vertical="center"/>
    </xf>
    <xf numFmtId="0" fontId="36" fillId="11" borderId="30" xfId="0" applyFont="1" applyFill="1" applyBorder="1" applyAlignment="1">
      <alignment horizontal="center" vertical="center"/>
    </xf>
    <xf numFmtId="0" fontId="40" fillId="13" borderId="9" xfId="0" applyFont="1" applyFill="1" applyBorder="1" applyAlignment="1" applyProtection="1">
      <alignment horizontal="left" vertical="center"/>
      <protection locked="0"/>
    </xf>
    <xf numFmtId="0" fontId="40" fillId="13" borderId="10" xfId="0" applyFont="1" applyFill="1" applyBorder="1" applyAlignment="1" applyProtection="1">
      <alignment horizontal="left" vertical="center"/>
      <protection locked="0"/>
    </xf>
    <xf numFmtId="0" fontId="40" fillId="13" borderId="9" xfId="0" applyFont="1" applyFill="1" applyBorder="1" applyAlignment="1" applyProtection="1">
      <alignment vertical="center"/>
      <protection locked="0"/>
    </xf>
    <xf numFmtId="0" fontId="40" fillId="13" borderId="10" xfId="0" applyFont="1" applyFill="1" applyBorder="1" applyAlignment="1" applyProtection="1">
      <alignment vertical="center"/>
      <protection locked="0"/>
    </xf>
    <xf numFmtId="0" fontId="40" fillId="13" borderId="4" xfId="0" applyFont="1" applyFill="1" applyBorder="1" applyAlignment="1" applyProtection="1">
      <alignment vertical="center"/>
      <protection locked="0"/>
    </xf>
    <xf numFmtId="0" fontId="32" fillId="13" borderId="14" xfId="0" applyNumberFormat="1" applyFont="1" applyFill="1" applyBorder="1" applyAlignment="1" applyProtection="1">
      <alignment horizontal="center" vertical="center" wrapText="1"/>
      <protection locked="0"/>
    </xf>
    <xf numFmtId="0" fontId="38" fillId="13" borderId="12" xfId="0" applyFont="1" applyFill="1" applyBorder="1" applyAlignment="1" applyProtection="1">
      <alignment horizontal="center" vertical="center" wrapText="1"/>
      <protection locked="0"/>
    </xf>
    <xf numFmtId="0" fontId="38" fillId="13" borderId="15" xfId="0" applyFont="1" applyFill="1" applyBorder="1" applyAlignment="1" applyProtection="1">
      <alignment horizontal="center" vertical="center" wrapText="1"/>
      <protection locked="0"/>
    </xf>
    <xf numFmtId="0" fontId="3" fillId="10" borderId="5" xfId="0" applyNumberFormat="1" applyFont="1" applyFill="1" applyBorder="1" applyAlignment="1">
      <alignment horizontal="center"/>
    </xf>
    <xf numFmtId="164" fontId="3" fillId="5" borderId="0" xfId="0" applyNumberFormat="1" applyFont="1" applyFill="1" applyBorder="1" applyAlignment="1">
      <alignment horizontal="center"/>
    </xf>
    <xf numFmtId="164" fontId="3" fillId="5" borderId="90" xfId="1" applyNumberFormat="1" applyFont="1" applyFill="1" applyBorder="1" applyAlignment="1">
      <alignment horizontal="center"/>
    </xf>
    <xf numFmtId="164" fontId="3" fillId="5" borderId="27" xfId="1" applyNumberFormat="1" applyFont="1" applyFill="1" applyBorder="1" applyAlignment="1">
      <alignment horizontal="center"/>
    </xf>
    <xf numFmtId="164" fontId="3" fillId="5" borderId="94" xfId="1" applyNumberFormat="1" applyFont="1" applyFill="1" applyBorder="1" applyAlignment="1">
      <alignment horizontal="center"/>
    </xf>
    <xf numFmtId="164" fontId="3" fillId="5" borderId="1" xfId="1" applyNumberFormat="1" applyFont="1" applyFill="1" applyBorder="1" applyAlignment="1">
      <alignment horizontal="center"/>
    </xf>
    <xf numFmtId="0" fontId="32" fillId="13" borderId="4" xfId="0" applyNumberFormat="1" applyFont="1" applyFill="1" applyBorder="1" applyAlignment="1" applyProtection="1">
      <alignment horizontal="center" vertical="center" wrapText="1"/>
      <protection locked="0"/>
    </xf>
    <xf numFmtId="0" fontId="38" fillId="0" borderId="1" xfId="0" applyFont="1" applyBorder="1" applyAlignment="1" applyProtection="1">
      <alignment horizontal="center" vertical="center" wrapText="1"/>
      <protection locked="0"/>
    </xf>
    <xf numFmtId="0" fontId="38" fillId="0" borderId="7" xfId="0" applyFont="1" applyBorder="1" applyAlignment="1" applyProtection="1">
      <alignment horizontal="center" vertical="center" wrapText="1"/>
      <protection locked="0"/>
    </xf>
    <xf numFmtId="0" fontId="32" fillId="13" borderId="9" xfId="2" applyNumberFormat="1" applyFont="1" applyFill="1" applyBorder="1" applyAlignment="1" applyProtection="1">
      <alignment horizontal="center"/>
      <protection locked="0"/>
    </xf>
    <xf numFmtId="0" fontId="32" fillId="13" borderId="10" xfId="2" applyNumberFormat="1" applyFont="1" applyFill="1" applyBorder="1" applyAlignment="1" applyProtection="1">
      <alignment horizontal="center"/>
      <protection locked="0"/>
    </xf>
    <xf numFmtId="0" fontId="32" fillId="13" borderId="11" xfId="2" applyNumberFormat="1" applyFont="1" applyFill="1" applyBorder="1" applyAlignment="1" applyProtection="1">
      <alignment horizontal="center"/>
      <protection locked="0"/>
    </xf>
    <xf numFmtId="0" fontId="32" fillId="11" borderId="2" xfId="0" applyFont="1" applyFill="1" applyBorder="1" applyAlignment="1">
      <alignment horizontal="center"/>
    </xf>
    <xf numFmtId="0" fontId="32" fillId="11" borderId="3" xfId="0" applyFont="1" applyFill="1" applyBorder="1" applyAlignment="1">
      <alignment horizontal="center"/>
    </xf>
    <xf numFmtId="0" fontId="0" fillId="0" borderId="4" xfId="0" applyBorder="1" applyAlignment="1">
      <alignment horizontal="center"/>
    </xf>
    <xf numFmtId="0" fontId="32" fillId="11" borderId="8" xfId="0" applyFont="1" applyFill="1" applyBorder="1" applyAlignment="1">
      <alignment horizontal="center"/>
    </xf>
    <xf numFmtId="0" fontId="32" fillId="11" borderId="6" xfId="0" applyFont="1" applyFill="1" applyBorder="1" applyAlignment="1">
      <alignment horizontal="center"/>
    </xf>
    <xf numFmtId="0" fontId="32" fillId="11" borderId="7" xfId="0" applyFont="1" applyFill="1" applyBorder="1" applyAlignment="1">
      <alignment horizontal="center"/>
    </xf>
    <xf numFmtId="164" fontId="3" fillId="11" borderId="6" xfId="1" applyNumberFormat="1" applyFont="1" applyFill="1" applyBorder="1" applyAlignment="1">
      <alignment horizontal="center"/>
    </xf>
    <xf numFmtId="164" fontId="3" fillId="11" borderId="7" xfId="1" applyNumberFormat="1" applyFont="1" applyFill="1" applyBorder="1" applyAlignment="1">
      <alignment horizontal="center"/>
    </xf>
    <xf numFmtId="164" fontId="3" fillId="11" borderId="10" xfId="1" applyNumberFormat="1" applyFont="1" applyFill="1" applyBorder="1" applyAlignment="1">
      <alignment horizontal="center"/>
    </xf>
    <xf numFmtId="164" fontId="3" fillId="11" borderId="11" xfId="1" applyNumberFormat="1" applyFont="1" applyFill="1" applyBorder="1" applyAlignment="1">
      <alignment horizontal="center"/>
    </xf>
    <xf numFmtId="0" fontId="22" fillId="11" borderId="36" xfId="0" applyFont="1" applyFill="1" applyBorder="1" applyAlignment="1">
      <alignment vertical="center"/>
    </xf>
    <xf numFmtId="0" fontId="0" fillId="0" borderId="37" xfId="0" applyBorder="1" applyAlignment="1">
      <alignment vertical="center"/>
    </xf>
    <xf numFmtId="0" fontId="0" fillId="0" borderId="32" xfId="0" applyFill="1" applyBorder="1" applyAlignment="1" applyProtection="1">
      <alignment vertical="top"/>
      <protection locked="0"/>
    </xf>
    <xf numFmtId="0" fontId="0" fillId="0" borderId="1" xfId="0" applyBorder="1" applyAlignment="1">
      <alignment vertical="top"/>
    </xf>
    <xf numFmtId="0" fontId="0" fillId="0" borderId="32" xfId="0" applyBorder="1" applyAlignment="1">
      <alignment vertical="top"/>
    </xf>
    <xf numFmtId="0" fontId="22" fillId="11" borderId="9" xfId="0" applyFont="1" applyFill="1" applyBorder="1" applyAlignment="1">
      <alignment horizontal="center" vertical="center"/>
    </xf>
    <xf numFmtId="0" fontId="22" fillId="11" borderId="10" xfId="0" applyFont="1" applyFill="1" applyBorder="1" applyAlignment="1">
      <alignment horizontal="center" vertical="center"/>
    </xf>
    <xf numFmtId="0" fontId="22" fillId="11" borderId="11" xfId="0" applyFont="1" applyFill="1" applyBorder="1" applyAlignment="1">
      <alignment horizontal="center" vertical="center"/>
    </xf>
    <xf numFmtId="0" fontId="22" fillId="11" borderId="2" xfId="0" applyFont="1" applyFill="1" applyBorder="1" applyAlignment="1">
      <alignment horizontal="center" vertical="center"/>
    </xf>
    <xf numFmtId="0" fontId="22" fillId="11" borderId="3" xfId="0" applyFont="1" applyFill="1" applyBorder="1" applyAlignment="1">
      <alignment horizontal="center" vertical="center"/>
    </xf>
    <xf numFmtId="0" fontId="22" fillId="11" borderId="4" xfId="0" applyFont="1" applyFill="1" applyBorder="1" applyAlignment="1">
      <alignment horizontal="center" vertical="center"/>
    </xf>
    <xf numFmtId="0" fontId="22" fillId="11" borderId="13" xfId="0" applyFont="1" applyFill="1" applyBorder="1" applyAlignment="1">
      <alignment horizontal="center"/>
    </xf>
    <xf numFmtId="0" fontId="0" fillId="0" borderId="13" xfId="0" applyBorder="1"/>
    <xf numFmtId="0" fontId="32" fillId="11" borderId="81" xfId="0" applyFont="1" applyFill="1" applyBorder="1" applyAlignment="1">
      <alignment horizontal="center" vertical="center"/>
    </xf>
    <xf numFmtId="0" fontId="32" fillId="11" borderId="92" xfId="0" applyFont="1" applyFill="1" applyBorder="1" applyAlignment="1">
      <alignment horizontal="center" vertical="center"/>
    </xf>
    <xf numFmtId="0" fontId="32" fillId="11" borderId="93" xfId="0" applyFont="1" applyFill="1" applyBorder="1" applyAlignment="1">
      <alignment horizontal="center" vertical="center"/>
    </xf>
    <xf numFmtId="164" fontId="3" fillId="11" borderId="9" xfId="1" applyNumberFormat="1" applyFont="1" applyFill="1" applyBorder="1" applyAlignment="1">
      <alignment horizontal="center"/>
    </xf>
    <xf numFmtId="0" fontId="37" fillId="0" borderId="0" xfId="0" applyFont="1" applyAlignment="1">
      <alignment horizontal="center" vertical="center"/>
    </xf>
    <xf numFmtId="0" fontId="36" fillId="0" borderId="0" xfId="0" applyFont="1" applyAlignment="1">
      <alignment horizontal="center" vertical="center"/>
    </xf>
    <xf numFmtId="0" fontId="18" fillId="0" borderId="5" xfId="0" applyFont="1" applyBorder="1" applyAlignment="1">
      <alignment horizontal="center"/>
    </xf>
    <xf numFmtId="0" fontId="18" fillId="0" borderId="33" xfId="0" applyFont="1" applyBorder="1" applyAlignment="1">
      <alignment horizontal="center"/>
    </xf>
    <xf numFmtId="44" fontId="18" fillId="22" borderId="13" xfId="1" applyFont="1" applyFill="1" applyBorder="1" applyAlignment="1" applyProtection="1">
      <alignment horizontal="center"/>
    </xf>
    <xf numFmtId="44" fontId="18" fillId="22" borderId="70" xfId="1" applyFont="1" applyFill="1" applyBorder="1" applyAlignment="1" applyProtection="1">
      <alignment horizontal="center"/>
    </xf>
    <xf numFmtId="164" fontId="18" fillId="22" borderId="9" xfId="1" applyNumberFormat="1" applyFont="1" applyFill="1" applyBorder="1" applyAlignment="1" applyProtection="1">
      <alignment horizontal="center"/>
    </xf>
    <xf numFmtId="164" fontId="18" fillId="22" borderId="41" xfId="1" applyNumberFormat="1" applyFont="1" applyFill="1" applyBorder="1" applyAlignment="1" applyProtection="1">
      <alignment horizontal="center"/>
    </xf>
    <xf numFmtId="164" fontId="18" fillId="22" borderId="79" xfId="1" applyNumberFormat="1" applyFont="1" applyFill="1" applyBorder="1" applyProtection="1"/>
    <xf numFmtId="164" fontId="18" fillId="22" borderId="66" xfId="1" applyNumberFormat="1" applyFont="1" applyFill="1" applyBorder="1" applyProtection="1"/>
    <xf numFmtId="44" fontId="18" fillId="10" borderId="9" xfId="1" applyNumberFormat="1" applyFont="1" applyFill="1" applyBorder="1" applyAlignment="1" applyProtection="1">
      <alignment horizontal="center"/>
    </xf>
    <xf numFmtId="44" fontId="18" fillId="10" borderId="11" xfId="1" applyNumberFormat="1" applyFont="1" applyFill="1" applyBorder="1" applyAlignment="1" applyProtection="1">
      <alignment horizontal="center"/>
    </xf>
    <xf numFmtId="0" fontId="18" fillId="29" borderId="13" xfId="0" applyFont="1" applyFill="1" applyBorder="1" applyAlignment="1">
      <alignment horizontal="center"/>
    </xf>
    <xf numFmtId="0" fontId="18" fillId="10" borderId="9" xfId="0" applyFont="1" applyFill="1" applyBorder="1" applyProtection="1"/>
    <xf numFmtId="0" fontId="18" fillId="10" borderId="10" xfId="0" applyFont="1" applyFill="1" applyBorder="1" applyProtection="1"/>
    <xf numFmtId="0" fontId="18" fillId="14" borderId="9" xfId="0" applyFont="1" applyFill="1" applyBorder="1" applyProtection="1">
      <protection locked="0"/>
    </xf>
    <xf numFmtId="0" fontId="18" fillId="14" borderId="10" xfId="0" applyFont="1" applyFill="1" applyBorder="1" applyProtection="1">
      <protection locked="0"/>
    </xf>
    <xf numFmtId="0" fontId="18" fillId="14" borderId="11" xfId="0" applyFont="1" applyFill="1" applyBorder="1" applyProtection="1">
      <protection locked="0"/>
    </xf>
    <xf numFmtId="0" fontId="18" fillId="10" borderId="9" xfId="0" applyFont="1" applyFill="1" applyBorder="1" applyProtection="1">
      <protection locked="0"/>
    </xf>
    <xf numFmtId="0" fontId="18" fillId="10" borderId="11" xfId="0" applyFont="1" applyFill="1" applyBorder="1" applyProtection="1">
      <protection locked="0"/>
    </xf>
    <xf numFmtId="0" fontId="18" fillId="10" borderId="11" xfId="0" applyFont="1" applyFill="1" applyBorder="1" applyProtection="1"/>
    <xf numFmtId="0" fontId="18" fillId="0" borderId="6" xfId="0" applyFont="1" applyBorder="1" applyAlignment="1">
      <alignment horizontal="center"/>
    </xf>
    <xf numFmtId="0" fontId="18" fillId="0" borderId="7" xfId="0" applyFont="1" applyBorder="1" applyAlignment="1">
      <alignment horizontal="center"/>
    </xf>
    <xf numFmtId="0" fontId="18" fillId="0" borderId="0" xfId="0" applyFont="1" applyBorder="1" applyAlignment="1">
      <alignment horizontal="center"/>
    </xf>
    <xf numFmtId="0" fontId="0" fillId="0" borderId="0" xfId="0" applyBorder="1"/>
    <xf numFmtId="0" fontId="18" fillId="0" borderId="27" xfId="0" applyFont="1" applyBorder="1" applyAlignment="1">
      <alignment horizontal="center"/>
    </xf>
    <xf numFmtId="0" fontId="18" fillId="0" borderId="28" xfId="0" applyFont="1" applyBorder="1" applyAlignment="1">
      <alignment horizontal="center"/>
    </xf>
    <xf numFmtId="164" fontId="18" fillId="22" borderId="13" xfId="1" applyNumberFormat="1" applyFont="1" applyFill="1" applyBorder="1" applyAlignment="1" applyProtection="1">
      <alignment horizontal="center"/>
    </xf>
    <xf numFmtId="0" fontId="18" fillId="22" borderId="62" xfId="0" applyNumberFormat="1" applyFont="1" applyFill="1" applyBorder="1" applyAlignment="1">
      <alignment horizontal="center"/>
    </xf>
    <xf numFmtId="0" fontId="18" fillId="22" borderId="77" xfId="0" applyNumberFormat="1" applyFont="1" applyFill="1" applyBorder="1" applyAlignment="1">
      <alignment horizontal="center"/>
    </xf>
    <xf numFmtId="164" fontId="18" fillId="22" borderId="70" xfId="1" applyNumberFormat="1" applyFont="1" applyFill="1" applyBorder="1" applyAlignment="1" applyProtection="1">
      <alignment horizontal="center"/>
    </xf>
    <xf numFmtId="164" fontId="18" fillId="22" borderId="27" xfId="0" applyNumberFormat="1" applyFont="1" applyFill="1" applyBorder="1" applyAlignment="1">
      <alignment horizontal="center"/>
    </xf>
    <xf numFmtId="164" fontId="18" fillId="22" borderId="28" xfId="0" applyNumberFormat="1" applyFont="1" applyFill="1" applyBorder="1" applyAlignment="1">
      <alignment horizontal="center"/>
    </xf>
    <xf numFmtId="0" fontId="18" fillId="0" borderId="27" xfId="0" applyFont="1" applyFill="1" applyBorder="1" applyAlignment="1">
      <alignment horizontal="center"/>
    </xf>
    <xf numFmtId="0" fontId="18" fillId="0" borderId="28" xfId="0" applyFont="1" applyFill="1" applyBorder="1" applyAlignment="1">
      <alignment horizontal="center"/>
    </xf>
    <xf numFmtId="0" fontId="36" fillId="22" borderId="27" xfId="0" applyFont="1" applyFill="1" applyBorder="1" applyAlignment="1">
      <alignment horizontal="center" vertical="center"/>
    </xf>
    <xf numFmtId="0" fontId="66" fillId="22" borderId="9" xfId="0" applyFont="1" applyFill="1" applyBorder="1" applyAlignment="1" applyProtection="1">
      <alignment horizontal="left" vertical="center"/>
    </xf>
    <xf numFmtId="0" fontId="66" fillId="22" borderId="10" xfId="0" applyFont="1" applyFill="1" applyBorder="1" applyAlignment="1" applyProtection="1">
      <alignment horizontal="left" vertical="center"/>
    </xf>
    <xf numFmtId="49" fontId="66" fillId="22" borderId="9" xfId="0" applyNumberFormat="1" applyFont="1" applyFill="1" applyBorder="1" applyAlignment="1" applyProtection="1">
      <alignment vertical="center"/>
    </xf>
    <xf numFmtId="49" fontId="66" fillId="22" borderId="10" xfId="0" applyNumberFormat="1" applyFont="1" applyFill="1" applyBorder="1" applyAlignment="1" applyProtection="1">
      <alignment vertical="center"/>
    </xf>
    <xf numFmtId="49" fontId="66" fillId="22" borderId="11" xfId="0" applyNumberFormat="1" applyFont="1" applyFill="1" applyBorder="1" applyAlignment="1" applyProtection="1">
      <alignment vertical="center"/>
    </xf>
    <xf numFmtId="49" fontId="66" fillId="22" borderId="9" xfId="0" applyNumberFormat="1" applyFont="1" applyFill="1" applyBorder="1" applyAlignment="1" applyProtection="1">
      <alignment horizontal="left" vertical="center"/>
    </xf>
    <xf numFmtId="49" fontId="66" fillId="22" borderId="10" xfId="0" applyNumberFormat="1" applyFont="1" applyFill="1" applyBorder="1" applyAlignment="1" applyProtection="1">
      <alignment horizontal="left" vertical="center"/>
    </xf>
    <xf numFmtId="0" fontId="32" fillId="13" borderId="12" xfId="0" applyNumberFormat="1" applyFont="1" applyFill="1" applyBorder="1" applyAlignment="1" applyProtection="1">
      <alignment horizontal="center" vertical="center" wrapText="1"/>
      <protection locked="0"/>
    </xf>
    <xf numFmtId="0" fontId="32" fillId="13" borderId="15" xfId="0" applyNumberFormat="1" applyFont="1" applyFill="1" applyBorder="1" applyAlignment="1" applyProtection="1">
      <alignment horizontal="center" vertical="center" wrapText="1"/>
      <protection locked="0"/>
    </xf>
    <xf numFmtId="0" fontId="22" fillId="11" borderId="9" xfId="0" applyFont="1" applyFill="1" applyBorder="1" applyAlignment="1">
      <alignment horizontal="center"/>
    </xf>
    <xf numFmtId="0" fontId="22" fillId="11" borderId="10" xfId="0" applyFont="1" applyFill="1" applyBorder="1" applyAlignment="1">
      <alignment horizontal="center"/>
    </xf>
    <xf numFmtId="0" fontId="22" fillId="11" borderId="11" xfId="0" applyFont="1" applyFill="1" applyBorder="1" applyAlignment="1">
      <alignment horizontal="center"/>
    </xf>
    <xf numFmtId="0" fontId="32" fillId="11" borderId="4" xfId="0" applyFont="1" applyFill="1" applyBorder="1" applyAlignment="1">
      <alignment horizontal="center"/>
    </xf>
    <xf numFmtId="0" fontId="18" fillId="3" borderId="62" xfId="0" applyNumberFormat="1" applyFont="1" applyFill="1" applyBorder="1" applyAlignment="1">
      <alignment horizontal="center"/>
    </xf>
    <xf numFmtId="0" fontId="18" fillId="3" borderId="77" xfId="0" applyNumberFormat="1" applyFont="1" applyFill="1" applyBorder="1" applyAlignment="1">
      <alignment horizontal="center"/>
    </xf>
    <xf numFmtId="164" fontId="20" fillId="22" borderId="3" xfId="1" applyNumberFormat="1" applyFont="1" applyFill="1" applyBorder="1" applyAlignment="1">
      <alignment horizontal="center"/>
    </xf>
    <xf numFmtId="0" fontId="22" fillId="11" borderId="14" xfId="0" applyFont="1" applyFill="1" applyBorder="1" applyAlignment="1">
      <alignment vertical="center"/>
    </xf>
    <xf numFmtId="0" fontId="22" fillId="11" borderId="12" xfId="0" applyFont="1" applyFill="1" applyBorder="1" applyAlignment="1">
      <alignment vertical="center"/>
    </xf>
    <xf numFmtId="0" fontId="18" fillId="22" borderId="0" xfId="0" applyNumberFormat="1" applyFont="1" applyFill="1" applyBorder="1" applyAlignment="1">
      <alignment horizontal="center"/>
    </xf>
    <xf numFmtId="0" fontId="18" fillId="22" borderId="1" xfId="0" applyNumberFormat="1" applyFont="1" applyFill="1" applyBorder="1" applyAlignment="1">
      <alignment horizontal="center"/>
    </xf>
    <xf numFmtId="164" fontId="72" fillId="22" borderId="9" xfId="1" applyNumberFormat="1" applyFont="1" applyFill="1" applyBorder="1" applyAlignment="1">
      <alignment horizontal="center"/>
    </xf>
    <xf numFmtId="164" fontId="72" fillId="22" borderId="11" xfId="1" applyNumberFormat="1" applyFont="1" applyFill="1" applyBorder="1" applyAlignment="1">
      <alignment horizontal="center"/>
    </xf>
    <xf numFmtId="0" fontId="69" fillId="22" borderId="56" xfId="0" applyFont="1" applyFill="1" applyBorder="1" applyAlignment="1">
      <alignment horizontal="center"/>
    </xf>
    <xf numFmtId="0" fontId="69" fillId="22" borderId="17" xfId="0" applyFont="1" applyFill="1" applyBorder="1" applyAlignment="1">
      <alignment horizontal="center"/>
    </xf>
    <xf numFmtId="0" fontId="69" fillId="22" borderId="18" xfId="0" applyFont="1" applyFill="1" applyBorder="1" applyAlignment="1">
      <alignment horizontal="center"/>
    </xf>
    <xf numFmtId="0" fontId="18" fillId="17" borderId="14" xfId="0" applyNumberFormat="1" applyFont="1" applyFill="1" applyBorder="1" applyAlignment="1">
      <alignment horizontal="center" wrapText="1"/>
    </xf>
    <xf numFmtId="0" fontId="18" fillId="17" borderId="15" xfId="0" applyNumberFormat="1" applyFont="1" applyFill="1" applyBorder="1" applyAlignment="1">
      <alignment horizontal="center" wrapText="1"/>
    </xf>
    <xf numFmtId="0" fontId="20" fillId="22" borderId="16" xfId="0" applyNumberFormat="1" applyFont="1" applyFill="1" applyBorder="1" applyAlignment="1" applyProtection="1">
      <alignment horizontal="center"/>
      <protection hidden="1"/>
    </xf>
    <xf numFmtId="0" fontId="20" fillId="22" borderId="17" xfId="0" applyNumberFormat="1" applyFont="1" applyFill="1" applyBorder="1" applyAlignment="1" applyProtection="1">
      <alignment horizontal="center"/>
      <protection hidden="1"/>
    </xf>
    <xf numFmtId="0" fontId="20" fillId="22" borderId="18" xfId="0" applyNumberFormat="1" applyFont="1" applyFill="1" applyBorder="1" applyAlignment="1" applyProtection="1">
      <alignment horizontal="center"/>
      <protection hidden="1"/>
    </xf>
    <xf numFmtId="0" fontId="41" fillId="22" borderId="0" xfId="0" applyNumberFormat="1" applyFont="1" applyFill="1" applyBorder="1" applyAlignment="1" applyProtection="1">
      <alignment horizontal="right"/>
      <protection hidden="1"/>
    </xf>
    <xf numFmtId="0" fontId="20" fillId="22" borderId="16" xfId="2" applyNumberFormat="1" applyFont="1" applyFill="1" applyBorder="1" applyAlignment="1" applyProtection="1">
      <alignment horizontal="left"/>
      <protection hidden="1"/>
    </xf>
    <xf numFmtId="0" fontId="20" fillId="22" borderId="17" xfId="2" applyNumberFormat="1" applyFont="1" applyFill="1" applyBorder="1" applyAlignment="1" applyProtection="1">
      <alignment horizontal="left"/>
      <protection hidden="1"/>
    </xf>
    <xf numFmtId="0" fontId="20" fillId="22" borderId="18" xfId="2" applyNumberFormat="1" applyFont="1" applyFill="1" applyBorder="1" applyAlignment="1" applyProtection="1">
      <alignment horizontal="left"/>
      <protection hidden="1"/>
    </xf>
    <xf numFmtId="0" fontId="20" fillId="22" borderId="16" xfId="0" applyNumberFormat="1" applyFont="1" applyFill="1" applyBorder="1" applyAlignment="1" applyProtection="1">
      <alignment horizontal="left"/>
      <protection hidden="1"/>
    </xf>
    <xf numFmtId="0" fontId="20" fillId="22" borderId="17" xfId="0" applyNumberFormat="1" applyFont="1" applyFill="1" applyBorder="1" applyAlignment="1" applyProtection="1">
      <alignment horizontal="left"/>
      <protection hidden="1"/>
    </xf>
    <xf numFmtId="0" fontId="20" fillId="22" borderId="18" xfId="0" applyNumberFormat="1" applyFont="1" applyFill="1" applyBorder="1" applyAlignment="1" applyProtection="1">
      <alignment horizontal="left"/>
      <protection hidden="1"/>
    </xf>
    <xf numFmtId="0" fontId="18" fillId="22" borderId="5" xfId="0" applyFont="1" applyFill="1" applyBorder="1" applyAlignment="1" applyProtection="1">
      <alignment horizontal="right"/>
    </xf>
    <xf numFmtId="0" fontId="18" fillId="22" borderId="0" xfId="0" applyFont="1" applyFill="1" applyBorder="1" applyAlignment="1" applyProtection="1">
      <alignment horizontal="right"/>
    </xf>
    <xf numFmtId="0" fontId="18" fillId="22" borderId="0" xfId="0" applyNumberFormat="1" applyFont="1" applyFill="1" applyBorder="1" applyAlignment="1">
      <alignment horizontal="left"/>
    </xf>
    <xf numFmtId="0" fontId="18" fillId="22" borderId="32" xfId="0" applyFont="1" applyFill="1" applyBorder="1" applyAlignment="1" applyProtection="1">
      <alignment horizontal="right"/>
    </xf>
    <xf numFmtId="0" fontId="18" fillId="22" borderId="1" xfId="0" applyFont="1" applyFill="1" applyBorder="1" applyAlignment="1" applyProtection="1">
      <alignment horizontal="right"/>
    </xf>
    <xf numFmtId="164" fontId="18" fillId="22" borderId="9" xfId="1" applyNumberFormat="1" applyFont="1" applyFill="1" applyBorder="1"/>
    <xf numFmtId="164" fontId="18" fillId="22" borderId="11" xfId="1" applyNumberFormat="1" applyFont="1" applyFill="1" applyBorder="1"/>
    <xf numFmtId="0" fontId="20" fillId="22" borderId="80" xfId="0" applyFont="1" applyFill="1" applyBorder="1" applyProtection="1">
      <protection hidden="1"/>
    </xf>
    <xf numFmtId="0" fontId="20" fillId="22" borderId="30" xfId="0" applyFont="1" applyFill="1" applyBorder="1" applyProtection="1">
      <protection hidden="1"/>
    </xf>
    <xf numFmtId="0" fontId="18" fillId="0" borderId="5" xfId="0" applyFont="1" applyFill="1" applyBorder="1" applyAlignment="1" applyProtection="1">
      <alignment horizontal="center" vertical="top"/>
      <protection locked="0"/>
    </xf>
    <xf numFmtId="0" fontId="18" fillId="0" borderId="0" xfId="0" applyFont="1" applyFill="1" applyBorder="1" applyAlignment="1" applyProtection="1">
      <alignment horizontal="center" vertical="top"/>
      <protection locked="0"/>
    </xf>
    <xf numFmtId="167" fontId="18" fillId="22" borderId="10" xfId="0" applyNumberFormat="1" applyFont="1" applyFill="1" applyBorder="1" applyAlignment="1">
      <alignment horizontal="left"/>
    </xf>
    <xf numFmtId="164" fontId="18" fillId="22" borderId="5" xfId="1" applyNumberFormat="1" applyFont="1" applyFill="1" applyBorder="1" applyAlignment="1">
      <alignment horizontal="center"/>
    </xf>
    <xf numFmtId="164" fontId="18" fillId="22" borderId="0" xfId="1" applyNumberFormat="1" applyFont="1" applyFill="1" applyBorder="1" applyAlignment="1">
      <alignment horizontal="center"/>
    </xf>
    <xf numFmtId="164" fontId="18" fillId="22" borderId="1" xfId="1" applyNumberFormat="1" applyFont="1" applyFill="1" applyBorder="1" applyAlignment="1">
      <alignment horizontal="center"/>
    </xf>
    <xf numFmtId="0" fontId="18" fillId="3" borderId="26" xfId="0" applyFont="1" applyFill="1" applyBorder="1" applyAlignment="1">
      <alignment horizontal="center"/>
    </xf>
    <xf numFmtId="0" fontId="18" fillId="3" borderId="27" xfId="0" applyFont="1" applyFill="1" applyBorder="1" applyAlignment="1">
      <alignment horizontal="center"/>
    </xf>
    <xf numFmtId="0" fontId="18" fillId="3" borderId="28" xfId="0" applyFont="1" applyFill="1" applyBorder="1" applyAlignment="1">
      <alignment horizontal="center"/>
    </xf>
    <xf numFmtId="167" fontId="18" fillId="22" borderId="11" xfId="0" applyNumberFormat="1" applyFont="1" applyFill="1" applyBorder="1" applyAlignment="1">
      <alignment horizontal="left"/>
    </xf>
    <xf numFmtId="0" fontId="20" fillId="22" borderId="0" xfId="0" applyFont="1" applyFill="1" applyBorder="1" applyAlignment="1" applyProtection="1">
      <alignment horizontal="right"/>
    </xf>
    <xf numFmtId="0" fontId="18" fillId="22" borderId="71" xfId="0" applyFont="1" applyFill="1" applyBorder="1" applyAlignment="1" applyProtection="1">
      <alignment horizontal="right"/>
    </xf>
    <xf numFmtId="0" fontId="18" fillId="22" borderId="6" xfId="0" applyFont="1" applyFill="1" applyBorder="1" applyAlignment="1" applyProtection="1">
      <alignment horizontal="right"/>
    </xf>
    <xf numFmtId="0" fontId="18" fillId="22" borderId="7" xfId="0" applyFont="1" applyFill="1" applyBorder="1" applyAlignment="1" applyProtection="1">
      <alignment horizontal="right"/>
    </xf>
    <xf numFmtId="0" fontId="20" fillId="22" borderId="26" xfId="0" applyNumberFormat="1" applyFont="1" applyFill="1" applyBorder="1" applyAlignment="1">
      <alignment horizontal="center"/>
    </xf>
    <xf numFmtId="0" fontId="20" fillId="22" borderId="27" xfId="0" applyNumberFormat="1" applyFont="1" applyFill="1" applyBorder="1" applyAlignment="1">
      <alignment horizontal="center"/>
    </xf>
    <xf numFmtId="0" fontId="20" fillId="22" borderId="94" xfId="0" applyNumberFormat="1" applyFont="1" applyFill="1" applyBorder="1" applyAlignment="1">
      <alignment horizontal="center"/>
    </xf>
    <xf numFmtId="0" fontId="18" fillId="22" borderId="2" xfId="0" applyNumberFormat="1" applyFont="1" applyFill="1" applyBorder="1" applyAlignment="1">
      <alignment horizontal="center"/>
    </xf>
    <xf numFmtId="0" fontId="18" fillId="22" borderId="3" xfId="0" applyNumberFormat="1" applyFont="1" applyFill="1" applyBorder="1" applyAlignment="1">
      <alignment horizontal="center"/>
    </xf>
    <xf numFmtId="0" fontId="20" fillId="22" borderId="16" xfId="0" applyNumberFormat="1" applyFont="1" applyFill="1" applyBorder="1" applyAlignment="1">
      <alignment horizontal="left"/>
    </xf>
    <xf numFmtId="0" fontId="44" fillId="22" borderId="17" xfId="0" applyNumberFormat="1" applyFont="1" applyFill="1" applyBorder="1" applyAlignment="1">
      <alignment horizontal="left"/>
    </xf>
    <xf numFmtId="0" fontId="44" fillId="22" borderId="18" xfId="0" applyNumberFormat="1" applyFont="1" applyFill="1" applyBorder="1" applyAlignment="1">
      <alignment horizontal="left"/>
    </xf>
    <xf numFmtId="0" fontId="20" fillId="22" borderId="17" xfId="0" applyNumberFormat="1" applyFont="1" applyFill="1" applyBorder="1" applyAlignment="1">
      <alignment horizontal="left"/>
    </xf>
    <xf numFmtId="0" fontId="20" fillId="22" borderId="18" xfId="0" applyNumberFormat="1" applyFont="1" applyFill="1" applyBorder="1" applyAlignment="1">
      <alignment horizontal="left"/>
    </xf>
    <xf numFmtId="0" fontId="18" fillId="22" borderId="62" xfId="0" applyNumberFormat="1" applyFont="1" applyFill="1" applyBorder="1" applyAlignment="1" applyProtection="1">
      <alignment horizontal="center"/>
      <protection locked="0"/>
    </xf>
    <xf numFmtId="0" fontId="18" fillId="22" borderId="77" xfId="0" applyNumberFormat="1" applyFont="1" applyFill="1" applyBorder="1" applyAlignment="1" applyProtection="1">
      <alignment horizontal="center"/>
      <protection locked="0"/>
    </xf>
    <xf numFmtId="0" fontId="18" fillId="0" borderId="40" xfId="0" applyFont="1" applyBorder="1" applyAlignment="1">
      <alignment horizontal="center"/>
    </xf>
    <xf numFmtId="0" fontId="18" fillId="0" borderId="93" xfId="0" applyFont="1" applyFill="1" applyBorder="1" applyAlignment="1">
      <alignment horizontal="center"/>
    </xf>
    <xf numFmtId="0" fontId="18" fillId="0" borderId="83" xfId="0" applyFont="1" applyFill="1" applyBorder="1" applyAlignment="1">
      <alignment horizontal="center"/>
    </xf>
    <xf numFmtId="164" fontId="18" fillId="22" borderId="80" xfId="1" applyNumberFormat="1" applyFont="1" applyFill="1" applyBorder="1" applyAlignment="1" applyProtection="1">
      <alignment horizontal="center"/>
    </xf>
    <xf numFmtId="164" fontId="18" fillId="22" borderId="31" xfId="1" applyNumberFormat="1" applyFont="1" applyFill="1" applyBorder="1" applyAlignment="1" applyProtection="1">
      <alignment horizontal="center"/>
    </xf>
    <xf numFmtId="0" fontId="18" fillId="29" borderId="74" xfId="0" applyFont="1" applyFill="1" applyBorder="1" applyAlignment="1">
      <alignment horizontal="center"/>
    </xf>
    <xf numFmtId="44" fontId="18" fillId="14" borderId="9" xfId="1" applyNumberFormat="1" applyFont="1" applyFill="1" applyBorder="1" applyAlignment="1" applyProtection="1">
      <alignment horizontal="center"/>
      <protection locked="0"/>
    </xf>
    <xf numFmtId="44" fontId="18" fillId="14" borderId="10" xfId="1" applyNumberFormat="1" applyFont="1" applyFill="1" applyBorder="1" applyAlignment="1" applyProtection="1">
      <alignment horizontal="center"/>
      <protection locked="0"/>
    </xf>
    <xf numFmtId="0" fontId="18" fillId="0" borderId="76" xfId="0" applyFont="1" applyBorder="1" applyAlignment="1">
      <alignment horizontal="right"/>
    </xf>
    <xf numFmtId="0" fontId="18" fillId="0" borderId="62" xfId="0" applyFont="1" applyBorder="1" applyAlignment="1">
      <alignment horizontal="right"/>
    </xf>
    <xf numFmtId="0" fontId="18" fillId="0" borderId="77" xfId="0" applyFont="1" applyBorder="1" applyAlignment="1">
      <alignment horizontal="right"/>
    </xf>
    <xf numFmtId="44" fontId="18" fillId="14" borderId="11" xfId="1" applyNumberFormat="1" applyFont="1" applyFill="1" applyBorder="1" applyAlignment="1" applyProtection="1">
      <alignment horizontal="center"/>
      <protection locked="0"/>
    </xf>
    <xf numFmtId="164" fontId="18" fillId="22" borderId="79" xfId="1" applyNumberFormat="1" applyFont="1" applyFill="1" applyBorder="1" applyAlignment="1" applyProtection="1">
      <alignment horizontal="center"/>
    </xf>
    <xf numFmtId="164" fontId="18" fillId="22" borderId="66" xfId="1" applyNumberFormat="1" applyFont="1" applyFill="1" applyBorder="1" applyAlignment="1" applyProtection="1">
      <alignment horizontal="center"/>
    </xf>
    <xf numFmtId="0" fontId="18" fillId="0" borderId="76" xfId="0" applyFont="1" applyFill="1" applyBorder="1" applyAlignment="1">
      <alignment horizontal="right"/>
    </xf>
    <xf numFmtId="0" fontId="18" fillId="0" borderId="62" xfId="0" applyFont="1" applyFill="1" applyBorder="1" applyAlignment="1">
      <alignment horizontal="right"/>
    </xf>
    <xf numFmtId="0" fontId="18" fillId="0" borderId="77" xfId="0" applyFont="1" applyFill="1" applyBorder="1" applyAlignment="1">
      <alignment horizontal="right"/>
    </xf>
    <xf numFmtId="164" fontId="18" fillId="22" borderId="80" xfId="0" applyNumberFormat="1" applyFont="1" applyFill="1" applyBorder="1" applyAlignment="1" applyProtection="1">
      <alignment horizontal="center"/>
    </xf>
    <xf numFmtId="164" fontId="18" fillId="22" borderId="31" xfId="0" applyNumberFormat="1" applyFont="1" applyFill="1" applyBorder="1" applyAlignment="1" applyProtection="1">
      <alignment horizontal="center"/>
    </xf>
    <xf numFmtId="0" fontId="20" fillId="0" borderId="32" xfId="0" applyFont="1" applyBorder="1" applyAlignment="1">
      <alignment horizontal="center"/>
    </xf>
    <xf numFmtId="0" fontId="20" fillId="0" borderId="0" xfId="0" applyFont="1" applyBorder="1" applyAlignment="1">
      <alignment horizontal="center"/>
    </xf>
    <xf numFmtId="0" fontId="20" fillId="0" borderId="33" xfId="0" applyFont="1" applyBorder="1" applyAlignment="1">
      <alignment horizontal="center"/>
    </xf>
    <xf numFmtId="0" fontId="20" fillId="0" borderId="0" xfId="0" applyFont="1" applyBorder="1" applyAlignment="1">
      <alignment horizontal="center" wrapText="1"/>
    </xf>
    <xf numFmtId="0" fontId="20" fillId="0" borderId="33" xfId="0" applyFont="1" applyBorder="1" applyAlignment="1">
      <alignment horizontal="center" wrapText="1"/>
    </xf>
    <xf numFmtId="0" fontId="20" fillId="0" borderId="26" xfId="0" applyFont="1" applyBorder="1" applyAlignment="1">
      <alignment horizontal="center"/>
    </xf>
    <xf numFmtId="0" fontId="20" fillId="0" borderId="27" xfId="0" applyFont="1" applyBorder="1" applyAlignment="1">
      <alignment horizontal="center"/>
    </xf>
    <xf numFmtId="0" fontId="20" fillId="0" borderId="28" xfId="0" applyFont="1" applyBorder="1" applyAlignment="1">
      <alignment horizontal="center"/>
    </xf>
    <xf numFmtId="0" fontId="20" fillId="0" borderId="26" xfId="0" applyFont="1" applyBorder="1" applyAlignment="1">
      <alignment horizontal="center" wrapText="1"/>
    </xf>
    <xf numFmtId="0" fontId="20" fillId="0" borderId="27" xfId="0" applyFont="1" applyBorder="1" applyAlignment="1">
      <alignment horizontal="center" wrapText="1"/>
    </xf>
    <xf numFmtId="0" fontId="20" fillId="0" borderId="28" xfId="0" applyFont="1" applyBorder="1" applyAlignment="1">
      <alignment horizontal="center" wrapText="1"/>
    </xf>
    <xf numFmtId="0" fontId="20" fillId="0" borderId="32" xfId="0" applyFont="1" applyBorder="1" applyAlignment="1">
      <alignment horizontal="center" wrapText="1"/>
    </xf>
    <xf numFmtId="0" fontId="25" fillId="0" borderId="0" xfId="0" applyFont="1" applyAlignment="1">
      <alignment horizontal="center"/>
    </xf>
    <xf numFmtId="164" fontId="18" fillId="22" borderId="13" xfId="1" applyNumberFormat="1" applyFont="1" applyFill="1" applyBorder="1" applyAlignment="1">
      <alignment horizontal="center"/>
    </xf>
    <xf numFmtId="164" fontId="18" fillId="22" borderId="70" xfId="1" applyNumberFormat="1" applyFont="1" applyFill="1" applyBorder="1" applyAlignment="1">
      <alignment horizontal="center"/>
    </xf>
    <xf numFmtId="44" fontId="18" fillId="10" borderId="9" xfId="1" applyNumberFormat="1" applyFont="1" applyFill="1" applyBorder="1" applyAlignment="1">
      <alignment horizontal="center"/>
    </xf>
    <xf numFmtId="44" fontId="18" fillId="10" borderId="11" xfId="1" applyNumberFormat="1" applyFont="1" applyFill="1" applyBorder="1" applyAlignment="1">
      <alignment horizontal="center"/>
    </xf>
    <xf numFmtId="0" fontId="18" fillId="22" borderId="27" xfId="0" applyFont="1" applyFill="1" applyBorder="1" applyAlignment="1">
      <alignment horizontal="center"/>
    </xf>
    <xf numFmtId="0" fontId="18" fillId="22" borderId="28" xfId="0" applyFont="1" applyFill="1" applyBorder="1" applyAlignment="1">
      <alignment horizontal="center"/>
    </xf>
    <xf numFmtId="0" fontId="18" fillId="29" borderId="81" xfId="0" applyFont="1" applyFill="1" applyBorder="1" applyAlignment="1">
      <alignment horizontal="center"/>
    </xf>
    <xf numFmtId="0" fontId="18" fillId="29" borderId="92" xfId="0" applyFont="1" applyFill="1" applyBorder="1" applyAlignment="1">
      <alignment horizontal="center"/>
    </xf>
    <xf numFmtId="164" fontId="18" fillId="22" borderId="80" xfId="1" applyNumberFormat="1" applyFont="1" applyFill="1" applyBorder="1" applyAlignment="1">
      <alignment horizontal="center"/>
    </xf>
    <xf numFmtId="164" fontId="18" fillId="22" borderId="31" xfId="1" applyNumberFormat="1" applyFont="1" applyFill="1" applyBorder="1" applyAlignment="1">
      <alignment horizontal="center"/>
    </xf>
    <xf numFmtId="0" fontId="32" fillId="22" borderId="2" xfId="0" applyFont="1" applyFill="1" applyBorder="1" applyAlignment="1">
      <alignment horizontal="center"/>
    </xf>
    <xf numFmtId="0" fontId="32" fillId="22" borderId="3" xfId="0" applyFont="1" applyFill="1" applyBorder="1" applyAlignment="1">
      <alignment horizontal="center"/>
    </xf>
    <xf numFmtId="0" fontId="0" fillId="22" borderId="4" xfId="0" applyFill="1" applyBorder="1" applyAlignment="1">
      <alignment horizontal="center"/>
    </xf>
    <xf numFmtId="0" fontId="18" fillId="22" borderId="79" xfId="0" applyNumberFormat="1" applyFont="1" applyFill="1" applyBorder="1" applyAlignment="1">
      <alignment horizontal="center"/>
    </xf>
    <xf numFmtId="0" fontId="32" fillId="22" borderId="14" xfId="0" applyNumberFormat="1" applyFont="1" applyFill="1" applyBorder="1" applyAlignment="1" applyProtection="1">
      <alignment horizontal="center" vertical="center" wrapText="1"/>
      <protection locked="0"/>
    </xf>
    <xf numFmtId="0" fontId="38" fillId="22" borderId="12" xfId="0" applyFont="1" applyFill="1" applyBorder="1" applyAlignment="1" applyProtection="1">
      <alignment horizontal="center" vertical="center" wrapText="1"/>
      <protection locked="0"/>
    </xf>
    <xf numFmtId="0" fontId="38" fillId="22" borderId="15" xfId="0" applyFont="1" applyFill="1" applyBorder="1" applyAlignment="1" applyProtection="1">
      <alignment horizontal="center" vertical="center" wrapText="1"/>
      <protection locked="0"/>
    </xf>
    <xf numFmtId="49" fontId="66" fillId="22" borderId="79" xfId="0" applyNumberFormat="1" applyFont="1" applyFill="1" applyBorder="1" applyAlignment="1" applyProtection="1">
      <alignment vertical="center"/>
    </xf>
    <xf numFmtId="49" fontId="66" fillId="22" borderId="62" xfId="0" applyNumberFormat="1" applyFont="1" applyFill="1" applyBorder="1" applyAlignment="1" applyProtection="1">
      <alignment vertical="center"/>
    </xf>
    <xf numFmtId="49" fontId="66" fillId="22" borderId="77" xfId="0" applyNumberFormat="1" applyFont="1" applyFill="1" applyBorder="1" applyAlignment="1" applyProtection="1">
      <alignment vertical="center"/>
    </xf>
    <xf numFmtId="0" fontId="18" fillId="22" borderId="4" xfId="0" applyNumberFormat="1" applyFont="1" applyFill="1" applyBorder="1" applyAlignment="1">
      <alignment horizontal="center"/>
    </xf>
    <xf numFmtId="0" fontId="18" fillId="22" borderId="9" xfId="0" applyNumberFormat="1" applyFont="1" applyFill="1" applyBorder="1" applyAlignment="1">
      <alignment horizontal="center"/>
    </xf>
    <xf numFmtId="0" fontId="18" fillId="22" borderId="10" xfId="0" applyNumberFormat="1" applyFont="1" applyFill="1" applyBorder="1" applyAlignment="1">
      <alignment horizontal="center"/>
    </xf>
    <xf numFmtId="0" fontId="18" fillId="22" borderId="11" xfId="0" applyNumberFormat="1" applyFont="1" applyFill="1" applyBorder="1" applyAlignment="1">
      <alignment horizontal="center"/>
    </xf>
    <xf numFmtId="164" fontId="20" fillId="22" borderId="16" xfId="1" applyNumberFormat="1" applyFont="1" applyFill="1" applyBorder="1" applyProtection="1">
      <protection locked="0"/>
    </xf>
    <xf numFmtId="164" fontId="20" fillId="22" borderId="17" xfId="1" applyNumberFormat="1" applyFont="1" applyFill="1" applyBorder="1" applyProtection="1">
      <protection locked="0"/>
    </xf>
    <xf numFmtId="164" fontId="20" fillId="22" borderId="18" xfId="1" applyNumberFormat="1" applyFont="1" applyFill="1" applyBorder="1" applyProtection="1">
      <protection locked="0"/>
    </xf>
    <xf numFmtId="0" fontId="22" fillId="22" borderId="36" xfId="0" applyFont="1" applyFill="1" applyBorder="1" applyAlignment="1">
      <alignment vertical="center"/>
    </xf>
    <xf numFmtId="0" fontId="0" fillId="22" borderId="37" xfId="0" applyFill="1" applyBorder="1" applyAlignment="1">
      <alignment vertical="center"/>
    </xf>
    <xf numFmtId="0" fontId="32" fillId="22" borderId="4" xfId="0" applyNumberFormat="1" applyFont="1" applyFill="1" applyBorder="1" applyAlignment="1" applyProtection="1">
      <alignment horizontal="center" vertical="center" wrapText="1"/>
      <protection locked="0"/>
    </xf>
    <xf numFmtId="0" fontId="38" fillId="22" borderId="1" xfId="0" applyFont="1" applyFill="1" applyBorder="1" applyAlignment="1" applyProtection="1">
      <alignment horizontal="center" vertical="center" wrapText="1"/>
      <protection locked="0"/>
    </xf>
    <xf numFmtId="0" fontId="38" fillId="22" borderId="7" xfId="0" applyFont="1" applyFill="1" applyBorder="1" applyAlignment="1" applyProtection="1">
      <alignment horizontal="center" vertical="center" wrapText="1"/>
      <protection locked="0"/>
    </xf>
    <xf numFmtId="0" fontId="32" fillId="22" borderId="8" xfId="0" applyFont="1" applyFill="1" applyBorder="1" applyAlignment="1">
      <alignment horizontal="center"/>
    </xf>
    <xf numFmtId="0" fontId="32" fillId="22" borderId="6" xfId="0" applyFont="1" applyFill="1" applyBorder="1" applyAlignment="1">
      <alignment horizontal="center"/>
    </xf>
    <xf numFmtId="0" fontId="32" fillId="22" borderId="7" xfId="0" applyFont="1" applyFill="1" applyBorder="1" applyAlignment="1">
      <alignment horizontal="center"/>
    </xf>
    <xf numFmtId="0" fontId="32" fillId="22" borderId="9" xfId="2" applyNumberFormat="1" applyFont="1" applyFill="1" applyBorder="1" applyAlignment="1" applyProtection="1">
      <alignment horizontal="center"/>
      <protection locked="0"/>
    </xf>
    <xf numFmtId="0" fontId="32" fillId="22" borderId="10" xfId="2" applyNumberFormat="1" applyFont="1" applyFill="1" applyBorder="1" applyAlignment="1" applyProtection="1">
      <alignment horizontal="center"/>
      <protection locked="0"/>
    </xf>
    <xf numFmtId="0" fontId="32" fillId="22" borderId="11" xfId="2" applyNumberFormat="1" applyFont="1" applyFill="1" applyBorder="1" applyAlignment="1" applyProtection="1">
      <alignment horizontal="center"/>
      <protection locked="0"/>
    </xf>
    <xf numFmtId="164" fontId="20" fillId="22" borderId="16" xfId="1" applyNumberFormat="1" applyFont="1" applyFill="1" applyBorder="1"/>
    <xf numFmtId="164" fontId="44" fillId="22" borderId="17" xfId="1" applyNumberFormat="1" applyFont="1" applyFill="1" applyBorder="1"/>
    <xf numFmtId="164" fontId="44" fillId="22" borderId="18" xfId="1" applyNumberFormat="1" applyFont="1" applyFill="1" applyBorder="1"/>
    <xf numFmtId="164" fontId="20" fillId="22" borderId="16" xfId="1" applyNumberFormat="1" applyFont="1" applyFill="1" applyBorder="1" applyAlignment="1" applyProtection="1"/>
    <xf numFmtId="164" fontId="44" fillId="22" borderId="17" xfId="1" applyNumberFormat="1" applyFont="1" applyFill="1" applyBorder="1" applyAlignment="1" applyProtection="1"/>
    <xf numFmtId="164" fontId="44" fillId="22" borderId="18" xfId="1" applyNumberFormat="1" applyFont="1" applyFill="1" applyBorder="1" applyAlignment="1" applyProtection="1"/>
    <xf numFmtId="0" fontId="20" fillId="22" borderId="29" xfId="0" applyFont="1" applyFill="1" applyBorder="1" applyProtection="1">
      <protection hidden="1"/>
    </xf>
    <xf numFmtId="0" fontId="69" fillId="22" borderId="16" xfId="0" applyFont="1" applyFill="1" applyBorder="1" applyAlignment="1">
      <alignment horizontal="center"/>
    </xf>
    <xf numFmtId="0" fontId="18" fillId="22" borderId="0" xfId="0" applyFont="1" applyFill="1" applyBorder="1" applyAlignment="1">
      <alignment horizontal="right"/>
    </xf>
    <xf numFmtId="0" fontId="20" fillId="22" borderId="0" xfId="0" applyFont="1" applyFill="1" applyBorder="1" applyAlignment="1">
      <alignment horizontal="right"/>
    </xf>
    <xf numFmtId="0" fontId="18" fillId="22" borderId="5" xfId="0" applyFont="1" applyFill="1" applyBorder="1" applyAlignment="1">
      <alignment horizontal="right"/>
    </xf>
    <xf numFmtId="0" fontId="18" fillId="22" borderId="1" xfId="0" applyFont="1" applyFill="1" applyBorder="1" applyAlignment="1">
      <alignment horizontal="right"/>
    </xf>
    <xf numFmtId="0" fontId="18" fillId="0" borderId="2" xfId="0" applyNumberFormat="1" applyFont="1" applyFill="1" applyBorder="1" applyAlignment="1">
      <alignment horizontal="center"/>
    </xf>
    <xf numFmtId="0" fontId="18" fillId="0" borderId="3" xfId="0" applyNumberFormat="1" applyFont="1" applyFill="1" applyBorder="1" applyAlignment="1">
      <alignment horizontal="center"/>
    </xf>
    <xf numFmtId="0" fontId="18" fillId="0" borderId="4" xfId="0" applyNumberFormat="1" applyFont="1" applyFill="1" applyBorder="1" applyAlignment="1">
      <alignment horizontal="center"/>
    </xf>
    <xf numFmtId="164" fontId="20" fillId="22" borderId="5" xfId="1" applyNumberFormat="1" applyFont="1" applyFill="1" applyBorder="1" applyAlignment="1">
      <alignment horizontal="center"/>
    </xf>
    <xf numFmtId="164" fontId="20" fillId="22" borderId="0" xfId="1" applyNumberFormat="1" applyFont="1" applyFill="1" applyBorder="1" applyAlignment="1">
      <alignment horizontal="center"/>
    </xf>
    <xf numFmtId="0" fontId="18" fillId="3" borderId="79" xfId="0" applyNumberFormat="1" applyFont="1" applyFill="1" applyBorder="1" applyAlignment="1">
      <alignment horizontal="center"/>
    </xf>
    <xf numFmtId="0" fontId="18" fillId="3" borderId="30" xfId="0" applyNumberFormat="1" applyFont="1" applyFill="1" applyBorder="1" applyAlignment="1">
      <alignment horizontal="center"/>
    </xf>
    <xf numFmtId="164" fontId="20" fillId="22" borderId="26" xfId="1" applyNumberFormat="1" applyFont="1" applyFill="1" applyBorder="1"/>
    <xf numFmtId="164" fontId="20" fillId="22" borderId="27" xfId="1" applyNumberFormat="1" applyFont="1" applyFill="1" applyBorder="1"/>
    <xf numFmtId="164" fontId="20" fillId="22" borderId="94" xfId="1" applyNumberFormat="1" applyFont="1" applyFill="1" applyBorder="1"/>
    <xf numFmtId="164" fontId="18" fillId="0" borderId="13" xfId="1" applyNumberFormat="1" applyFont="1" applyFill="1" applyBorder="1" applyAlignment="1" applyProtection="1">
      <alignment horizontal="center"/>
      <protection locked="0"/>
    </xf>
    <xf numFmtId="164" fontId="18" fillId="0" borderId="70" xfId="1" applyNumberFormat="1" applyFont="1" applyFill="1" applyBorder="1" applyAlignment="1" applyProtection="1">
      <alignment horizontal="center"/>
      <protection locked="0"/>
    </xf>
    <xf numFmtId="0" fontId="18" fillId="0" borderId="15" xfId="0" applyFont="1" applyFill="1" applyBorder="1" applyAlignment="1">
      <alignment horizontal="center"/>
    </xf>
    <xf numFmtId="0" fontId="18" fillId="0" borderId="97" xfId="0" applyFont="1" applyFill="1" applyBorder="1" applyAlignment="1">
      <alignment horizontal="center"/>
    </xf>
    <xf numFmtId="167" fontId="18" fillId="22" borderId="13" xfId="0" applyNumberFormat="1" applyFont="1" applyFill="1" applyBorder="1" applyAlignment="1">
      <alignment horizontal="center"/>
    </xf>
    <xf numFmtId="167" fontId="18" fillId="22" borderId="9" xfId="0" applyNumberFormat="1" applyFont="1" applyFill="1" applyBorder="1" applyAlignment="1">
      <alignment horizontal="left"/>
    </xf>
    <xf numFmtId="167" fontId="18" fillId="22" borderId="9" xfId="0" applyNumberFormat="1" applyFont="1" applyFill="1" applyBorder="1" applyAlignment="1">
      <alignment horizontal="center"/>
    </xf>
    <xf numFmtId="167" fontId="18" fillId="22" borderId="10" xfId="0" applyNumberFormat="1" applyFont="1" applyFill="1" applyBorder="1" applyAlignment="1">
      <alignment horizontal="center"/>
    </xf>
    <xf numFmtId="167" fontId="18" fillId="22" borderId="11" xfId="0" applyNumberFormat="1" applyFont="1" applyFill="1" applyBorder="1" applyAlignment="1">
      <alignment horizontal="center"/>
    </xf>
    <xf numFmtId="0" fontId="0" fillId="0" borderId="3" xfId="0" applyBorder="1"/>
    <xf numFmtId="0" fontId="18" fillId="22" borderId="5" xfId="0" applyNumberFormat="1" applyFont="1" applyFill="1" applyBorder="1" applyAlignment="1">
      <alignment horizontal="center"/>
    </xf>
    <xf numFmtId="164" fontId="20" fillId="22" borderId="16" xfId="1" applyNumberFormat="1" applyFont="1" applyFill="1" applyBorder="1" applyProtection="1">
      <protection hidden="1"/>
    </xf>
    <xf numFmtId="164" fontId="20" fillId="22" borderId="17" xfId="1" applyNumberFormat="1" applyFont="1" applyFill="1" applyBorder="1" applyProtection="1">
      <protection hidden="1"/>
    </xf>
    <xf numFmtId="164" fontId="20" fillId="22" borderId="18" xfId="1" applyNumberFormat="1" applyFont="1" applyFill="1" applyBorder="1" applyProtection="1">
      <protection hidden="1"/>
    </xf>
    <xf numFmtId="164" fontId="41" fillId="22" borderId="0" xfId="1" applyNumberFormat="1" applyFont="1" applyFill="1" applyBorder="1" applyAlignment="1" applyProtection="1">
      <alignment horizontal="right"/>
      <protection hidden="1"/>
    </xf>
    <xf numFmtId="0" fontId="18" fillId="22" borderId="71" xfId="0" applyFont="1" applyFill="1" applyBorder="1" applyAlignment="1">
      <alignment horizontal="right"/>
    </xf>
    <xf numFmtId="0" fontId="18" fillId="22" borderId="6" xfId="0" applyFont="1" applyFill="1" applyBorder="1" applyAlignment="1">
      <alignment horizontal="right"/>
    </xf>
    <xf numFmtId="0" fontId="18" fillId="22" borderId="7" xfId="0" applyFont="1" applyFill="1" applyBorder="1" applyAlignment="1">
      <alignment horizontal="right"/>
    </xf>
    <xf numFmtId="0" fontId="18" fillId="22" borderId="32" xfId="0" applyFont="1" applyFill="1" applyBorder="1" applyAlignment="1">
      <alignment horizontal="right"/>
    </xf>
    <xf numFmtId="164" fontId="18" fillId="22" borderId="78" xfId="1" applyNumberFormat="1" applyFont="1" applyFill="1" applyBorder="1" applyAlignment="1">
      <alignment horizontal="center"/>
    </xf>
    <xf numFmtId="164" fontId="18" fillId="22" borderId="86" xfId="1" applyNumberFormat="1" applyFont="1" applyFill="1" applyBorder="1" applyAlignment="1">
      <alignment horizontal="center"/>
    </xf>
    <xf numFmtId="164" fontId="18" fillId="22" borderId="9" xfId="1" applyNumberFormat="1" applyFont="1" applyFill="1" applyBorder="1" applyAlignment="1">
      <alignment horizontal="center"/>
    </xf>
    <xf numFmtId="164" fontId="18" fillId="22" borderId="41" xfId="1" applyNumberFormat="1" applyFont="1" applyFill="1" applyBorder="1" applyAlignment="1">
      <alignment horizontal="center"/>
    </xf>
    <xf numFmtId="164" fontId="18" fillId="22" borderId="80" xfId="0" applyNumberFormat="1" applyFont="1" applyFill="1" applyBorder="1" applyAlignment="1">
      <alignment horizontal="center"/>
    </xf>
    <xf numFmtId="164" fontId="18" fillId="22" borderId="31" xfId="0" applyNumberFormat="1" applyFont="1" applyFill="1" applyBorder="1" applyAlignment="1">
      <alignment horizontal="center"/>
    </xf>
    <xf numFmtId="164" fontId="18" fillId="22" borderId="79" xfId="1" applyNumberFormat="1" applyFont="1" applyFill="1" applyBorder="1" applyAlignment="1">
      <alignment horizontal="center"/>
    </xf>
    <xf numFmtId="164" fontId="18" fillId="22" borderId="66" xfId="1" applyNumberFormat="1" applyFont="1" applyFill="1" applyBorder="1" applyAlignment="1">
      <alignment horizontal="center"/>
    </xf>
    <xf numFmtId="164" fontId="18" fillId="0" borderId="13" xfId="1" applyNumberFormat="1" applyFont="1" applyFill="1" applyBorder="1" applyAlignment="1" applyProtection="1">
      <alignment horizontal="center"/>
    </xf>
    <xf numFmtId="164" fontId="18" fillId="0" borderId="70" xfId="1" applyNumberFormat="1" applyFont="1" applyFill="1" applyBorder="1" applyAlignment="1" applyProtection="1">
      <alignment horizontal="center"/>
    </xf>
    <xf numFmtId="44" fontId="18" fillId="0" borderId="78" xfId="1" applyFont="1" applyBorder="1" applyAlignment="1">
      <alignment horizontal="center"/>
    </xf>
    <xf numFmtId="44" fontId="18" fillId="0" borderId="86" xfId="1" applyFont="1" applyBorder="1" applyAlignment="1">
      <alignment horizontal="center"/>
    </xf>
    <xf numFmtId="0" fontId="11" fillId="0" borderId="32" xfId="0" applyFont="1" applyBorder="1" applyAlignment="1">
      <alignment horizontal="center"/>
    </xf>
    <xf numFmtId="0" fontId="11" fillId="0" borderId="0" xfId="0" applyFont="1" applyAlignment="1">
      <alignment horizontal="center"/>
    </xf>
    <xf numFmtId="0" fontId="41" fillId="0" borderId="0" xfId="0" applyFont="1" applyBorder="1" applyAlignment="1">
      <alignment horizontal="center"/>
    </xf>
    <xf numFmtId="0" fontId="41" fillId="0" borderId="0" xfId="0" applyFont="1" applyAlignment="1">
      <alignment horizontal="center"/>
    </xf>
    <xf numFmtId="0" fontId="0" fillId="0" borderId="11" xfId="0" applyBorder="1" applyAlignment="1">
      <alignment horizontal="center"/>
    </xf>
    <xf numFmtId="49" fontId="66" fillId="22" borderId="41" xfId="0" applyNumberFormat="1" applyFont="1" applyFill="1" applyBorder="1" applyAlignment="1" applyProtection="1">
      <alignment horizontal="left" vertical="center"/>
    </xf>
    <xf numFmtId="49" fontId="66" fillId="22" borderId="66" xfId="0" applyNumberFormat="1" applyFont="1" applyFill="1" applyBorder="1" applyAlignment="1" applyProtection="1">
      <alignment vertical="center"/>
    </xf>
    <xf numFmtId="164" fontId="20" fillId="22" borderId="2" xfId="1" applyNumberFormat="1" applyFont="1" applyFill="1" applyBorder="1" applyAlignment="1">
      <alignment horizontal="center"/>
    </xf>
    <xf numFmtId="0" fontId="48" fillId="22" borderId="36" xfId="0" applyFont="1" applyFill="1" applyBorder="1" applyAlignment="1">
      <alignment vertical="center"/>
    </xf>
    <xf numFmtId="0" fontId="48" fillId="22" borderId="37" xfId="0" applyFont="1" applyFill="1" applyBorder="1" applyAlignment="1">
      <alignment vertical="center"/>
    </xf>
    <xf numFmtId="0" fontId="48" fillId="22" borderId="14" xfId="0" applyNumberFormat="1" applyFont="1" applyFill="1" applyBorder="1" applyAlignment="1" applyProtection="1">
      <alignment horizontal="center" vertical="center" wrapText="1"/>
      <protection locked="0"/>
    </xf>
    <xf numFmtId="0" fontId="48" fillId="22" borderId="12" xfId="0" applyNumberFormat="1" applyFont="1" applyFill="1" applyBorder="1" applyAlignment="1" applyProtection="1">
      <alignment horizontal="center" vertical="center" wrapText="1"/>
      <protection locked="0"/>
    </xf>
    <xf numFmtId="0" fontId="48" fillId="22" borderId="15" xfId="0" applyNumberFormat="1" applyFont="1" applyFill="1" applyBorder="1" applyAlignment="1" applyProtection="1">
      <alignment horizontal="center" vertical="center" wrapText="1"/>
      <protection locked="0"/>
    </xf>
    <xf numFmtId="0" fontId="48" fillId="22" borderId="8" xfId="0" applyFont="1" applyFill="1" applyBorder="1" applyAlignment="1">
      <alignment horizontal="center"/>
    </xf>
    <xf numFmtId="0" fontId="48" fillId="22" borderId="6" xfId="0" applyFont="1" applyFill="1" applyBorder="1" applyAlignment="1">
      <alignment horizontal="center"/>
    </xf>
    <xf numFmtId="0" fontId="48" fillId="22" borderId="7" xfId="0" applyFont="1" applyFill="1" applyBorder="1" applyAlignment="1">
      <alignment horizontal="center"/>
    </xf>
    <xf numFmtId="0" fontId="48" fillId="22" borderId="9" xfId="2" applyNumberFormat="1" applyFont="1" applyFill="1" applyBorder="1" applyAlignment="1" applyProtection="1">
      <alignment horizontal="center"/>
      <protection locked="0"/>
    </xf>
    <xf numFmtId="0" fontId="48" fillId="22" borderId="10" xfId="2" applyNumberFormat="1" applyFont="1" applyFill="1" applyBorder="1" applyAlignment="1" applyProtection="1">
      <alignment horizontal="center"/>
      <protection locked="0"/>
    </xf>
    <xf numFmtId="0" fontId="48" fillId="22" borderId="11" xfId="2" applyNumberFormat="1" applyFont="1" applyFill="1" applyBorder="1" applyAlignment="1" applyProtection="1">
      <alignment horizontal="center"/>
      <protection locked="0"/>
    </xf>
    <xf numFmtId="164" fontId="41" fillId="22" borderId="1" xfId="1" applyNumberFormat="1" applyFont="1" applyFill="1" applyBorder="1" applyAlignment="1" applyProtection="1">
      <alignment horizontal="right"/>
      <protection hidden="1"/>
    </xf>
    <xf numFmtId="0" fontId="22" fillId="11" borderId="66" xfId="0" applyFont="1" applyFill="1" applyBorder="1" applyAlignment="1">
      <alignment horizontal="right" vertical="center"/>
    </xf>
    <xf numFmtId="0" fontId="18" fillId="0" borderId="32" xfId="0" applyFont="1" applyFill="1" applyBorder="1" applyAlignment="1" applyProtection="1">
      <alignment vertical="top"/>
      <protection locked="0"/>
    </xf>
    <xf numFmtId="0" fontId="18" fillId="0" borderId="1" xfId="0" applyFont="1" applyBorder="1" applyAlignment="1" applyProtection="1">
      <alignment vertical="top"/>
      <protection locked="0"/>
    </xf>
    <xf numFmtId="0" fontId="18" fillId="0" borderId="32" xfId="0" applyFont="1" applyBorder="1" applyAlignment="1" applyProtection="1">
      <alignment vertical="top"/>
      <protection locked="0"/>
    </xf>
    <xf numFmtId="170" fontId="18" fillId="22" borderId="0" xfId="0" applyNumberFormat="1" applyFont="1" applyFill="1" applyBorder="1" applyAlignment="1">
      <alignment horizontal="right"/>
    </xf>
    <xf numFmtId="164" fontId="18" fillId="22" borderId="13" xfId="1" applyNumberFormat="1" applyFont="1" applyFill="1" applyBorder="1"/>
    <xf numFmtId="0" fontId="48" fillId="22" borderId="2" xfId="0" applyFont="1" applyFill="1" applyBorder="1" applyAlignment="1">
      <alignment horizontal="center"/>
    </xf>
    <xf numFmtId="0" fontId="48" fillId="22" borderId="3" xfId="0" applyFont="1" applyFill="1" applyBorder="1" applyAlignment="1">
      <alignment horizontal="center"/>
    </xf>
    <xf numFmtId="0" fontId="48" fillId="22" borderId="4" xfId="0" applyFont="1" applyFill="1" applyBorder="1" applyAlignment="1">
      <alignment horizontal="center"/>
    </xf>
    <xf numFmtId="0" fontId="36" fillId="22" borderId="28" xfId="0" applyFont="1" applyFill="1" applyBorder="1" applyAlignment="1">
      <alignment horizontal="center" vertical="center"/>
    </xf>
    <xf numFmtId="0" fontId="35" fillId="0" borderId="0" xfId="0" applyFont="1" applyFill="1" applyBorder="1"/>
    <xf numFmtId="0" fontId="53" fillId="0" borderId="0" xfId="0" applyFont="1" applyFill="1" applyBorder="1"/>
    <xf numFmtId="164" fontId="18" fillId="22" borderId="79" xfId="1" applyNumberFormat="1" applyFont="1" applyFill="1" applyBorder="1"/>
    <xf numFmtId="164" fontId="18" fillId="22" borderId="66" xfId="1" applyNumberFormat="1" applyFont="1" applyFill="1" applyBorder="1"/>
    <xf numFmtId="164" fontId="20" fillId="22" borderId="16" xfId="1" applyNumberFormat="1" applyFont="1" applyFill="1" applyBorder="1" applyAlignment="1">
      <alignment horizontal="left"/>
    </xf>
    <xf numFmtId="164" fontId="20" fillId="22" borderId="17" xfId="1" applyNumberFormat="1" applyFont="1" applyFill="1" applyBorder="1" applyAlignment="1">
      <alignment horizontal="left"/>
    </xf>
    <xf numFmtId="164" fontId="20" fillId="22" borderId="18" xfId="1" applyNumberFormat="1" applyFont="1" applyFill="1" applyBorder="1" applyAlignment="1">
      <alignment horizontal="left"/>
    </xf>
    <xf numFmtId="0" fontId="36" fillId="22" borderId="31" xfId="0" applyFont="1" applyFill="1" applyBorder="1" applyAlignment="1">
      <alignment horizontal="center" vertical="center"/>
    </xf>
    <xf numFmtId="0" fontId="3" fillId="0" borderId="87" xfId="0" applyFont="1" applyBorder="1" applyAlignment="1">
      <alignment horizontal="center"/>
    </xf>
    <xf numFmtId="0" fontId="3" fillId="0" borderId="88" xfId="0" applyFont="1" applyBorder="1" applyAlignment="1">
      <alignment horizontal="center"/>
    </xf>
    <xf numFmtId="0" fontId="3" fillId="0" borderId="89" xfId="0" applyFont="1" applyBorder="1" applyAlignment="1">
      <alignment horizontal="center"/>
    </xf>
    <xf numFmtId="164" fontId="18" fillId="22" borderId="78" xfId="0" applyNumberFormat="1" applyFont="1" applyFill="1" applyBorder="1" applyAlignment="1">
      <alignment horizontal="center"/>
    </xf>
    <xf numFmtId="164" fontId="18" fillId="22" borderId="86" xfId="0" applyNumberFormat="1" applyFont="1" applyFill="1" applyBorder="1" applyAlignment="1">
      <alignment horizontal="center"/>
    </xf>
    <xf numFmtId="0" fontId="18" fillId="22" borderId="9" xfId="0" applyFont="1" applyFill="1" applyBorder="1" applyAlignment="1">
      <alignment horizontal="center"/>
    </xf>
    <xf numFmtId="0" fontId="18" fillId="22" borderId="35" xfId="0" applyNumberFormat="1" applyFont="1" applyFill="1" applyBorder="1" applyAlignment="1">
      <alignment horizontal="center"/>
    </xf>
    <xf numFmtId="0" fontId="0" fillId="0" borderId="27" xfId="0" applyBorder="1" applyAlignment="1">
      <alignment horizontal="center"/>
    </xf>
    <xf numFmtId="0" fontId="0" fillId="0" borderId="28" xfId="0" applyBorder="1" applyAlignment="1">
      <alignment horizontal="center"/>
    </xf>
    <xf numFmtId="0" fontId="18" fillId="0" borderId="15" xfId="0" applyFont="1" applyBorder="1" applyAlignment="1">
      <alignment horizontal="center"/>
    </xf>
    <xf numFmtId="0" fontId="18" fillId="0" borderId="97" xfId="0" applyFont="1" applyBorder="1" applyAlignment="1">
      <alignment horizontal="center"/>
    </xf>
    <xf numFmtId="0" fontId="18" fillId="0" borderId="9" xfId="0" applyFont="1" applyFill="1" applyBorder="1" applyAlignment="1">
      <alignment horizontal="center"/>
    </xf>
    <xf numFmtId="0" fontId="0" fillId="0" borderId="11" xfId="0" applyFill="1" applyBorder="1" applyAlignment="1">
      <alignment horizontal="center"/>
    </xf>
    <xf numFmtId="0" fontId="18" fillId="22" borderId="33" xfId="0" applyFont="1" applyFill="1" applyBorder="1" applyAlignment="1">
      <alignment horizontal="center"/>
    </xf>
    <xf numFmtId="0" fontId="18" fillId="22" borderId="76" xfId="0" applyNumberFormat="1" applyFont="1" applyFill="1" applyBorder="1" applyAlignment="1">
      <alignment horizontal="center"/>
    </xf>
    <xf numFmtId="0" fontId="18" fillId="22" borderId="39" xfId="0" applyNumberFormat="1" applyFont="1" applyFill="1" applyBorder="1" applyAlignment="1">
      <alignment horizontal="center"/>
    </xf>
    <xf numFmtId="164" fontId="20" fillId="22" borderId="58" xfId="1" applyNumberFormat="1" applyFont="1" applyFill="1" applyBorder="1"/>
    <xf numFmtId="164" fontId="20" fillId="22" borderId="55" xfId="1" applyNumberFormat="1" applyFont="1" applyFill="1" applyBorder="1"/>
    <xf numFmtId="164" fontId="20" fillId="22" borderId="56" xfId="1" applyNumberFormat="1" applyFont="1" applyFill="1" applyBorder="1"/>
    <xf numFmtId="164" fontId="20" fillId="22" borderId="58" xfId="1" applyNumberFormat="1" applyFont="1" applyFill="1" applyBorder="1" applyProtection="1">
      <protection locked="0"/>
    </xf>
    <xf numFmtId="164" fontId="20" fillId="22" borderId="55" xfId="1" applyNumberFormat="1" applyFont="1" applyFill="1" applyBorder="1" applyProtection="1">
      <protection locked="0"/>
    </xf>
    <xf numFmtId="164" fontId="20" fillId="22" borderId="56" xfId="1" applyNumberFormat="1" applyFont="1" applyFill="1" applyBorder="1" applyProtection="1">
      <protection locked="0"/>
    </xf>
    <xf numFmtId="0" fontId="69" fillId="22" borderId="27" xfId="0" applyFont="1" applyFill="1" applyBorder="1" applyAlignment="1">
      <alignment horizontal="center" vertical="center"/>
    </xf>
    <xf numFmtId="0" fontId="69" fillId="22" borderId="28" xfId="0" applyFont="1" applyFill="1" applyBorder="1" applyAlignment="1">
      <alignment horizontal="center" vertical="center"/>
    </xf>
    <xf numFmtId="0" fontId="35" fillId="0" borderId="0" xfId="0" applyFont="1" applyFill="1" applyBorder="1" applyAlignment="1">
      <alignment horizontal="left"/>
    </xf>
    <xf numFmtId="164" fontId="72" fillId="22" borderId="6" xfId="1" applyNumberFormat="1" applyFont="1" applyFill="1" applyBorder="1" applyAlignment="1">
      <alignment horizontal="center"/>
    </xf>
    <xf numFmtId="164" fontId="72" fillId="22" borderId="7" xfId="1" applyNumberFormat="1" applyFont="1" applyFill="1" applyBorder="1" applyAlignment="1">
      <alignment horizontal="center"/>
    </xf>
    <xf numFmtId="164" fontId="72" fillId="22" borderId="10" xfId="1" applyNumberFormat="1" applyFont="1" applyFill="1" applyBorder="1" applyAlignment="1">
      <alignment horizontal="center"/>
    </xf>
    <xf numFmtId="0" fontId="18" fillId="3" borderId="76" xfId="0" applyNumberFormat="1" applyFont="1" applyFill="1" applyBorder="1" applyAlignment="1">
      <alignment horizontal="center"/>
    </xf>
    <xf numFmtId="0" fontId="69" fillId="22" borderId="30" xfId="0" applyFont="1" applyFill="1" applyBorder="1" applyAlignment="1">
      <alignment horizontal="center" vertical="center"/>
    </xf>
    <xf numFmtId="0" fontId="69" fillId="22" borderId="31" xfId="0" applyFont="1" applyFill="1" applyBorder="1" applyAlignment="1">
      <alignment horizontal="center" vertical="center"/>
    </xf>
    <xf numFmtId="0" fontId="12" fillId="22" borderId="4" xfId="0" applyNumberFormat="1" applyFont="1" applyFill="1" applyBorder="1" applyAlignment="1" applyProtection="1">
      <alignment horizontal="center" vertical="center" wrapText="1"/>
      <protection locked="0"/>
    </xf>
    <xf numFmtId="0" fontId="11" fillId="22" borderId="1" xfId="0" applyFont="1" applyFill="1" applyBorder="1" applyAlignment="1" applyProtection="1">
      <alignment horizontal="center" vertical="center" wrapText="1"/>
      <protection locked="0"/>
    </xf>
    <xf numFmtId="0" fontId="11" fillId="22" borderId="7" xfId="0" applyFont="1" applyFill="1" applyBorder="1" applyAlignment="1" applyProtection="1">
      <alignment horizontal="center" vertical="center" wrapText="1"/>
      <protection locked="0"/>
    </xf>
    <xf numFmtId="0" fontId="12" fillId="22" borderId="8" xfId="0" applyFont="1" applyFill="1" applyBorder="1" applyAlignment="1">
      <alignment horizontal="center"/>
    </xf>
    <xf numFmtId="0" fontId="12" fillId="22" borderId="6" xfId="0" applyFont="1" applyFill="1" applyBorder="1" applyAlignment="1">
      <alignment horizontal="center"/>
    </xf>
    <xf numFmtId="0" fontId="12" fillId="22" borderId="7" xfId="0" applyFont="1" applyFill="1" applyBorder="1" applyAlignment="1">
      <alignment horizontal="center"/>
    </xf>
    <xf numFmtId="0" fontId="12" fillId="22" borderId="9" xfId="2" applyNumberFormat="1" applyFont="1" applyFill="1" applyBorder="1" applyAlignment="1" applyProtection="1">
      <alignment horizontal="center"/>
      <protection locked="0"/>
    </xf>
    <xf numFmtId="0" fontId="12" fillId="22" borderId="10" xfId="2" applyNumberFormat="1" applyFont="1" applyFill="1" applyBorder="1" applyAlignment="1" applyProtection="1">
      <alignment horizontal="center"/>
      <protection locked="0"/>
    </xf>
    <xf numFmtId="0" fontId="12" fillId="22" borderId="11" xfId="2" applyNumberFormat="1" applyFont="1" applyFill="1" applyBorder="1" applyAlignment="1" applyProtection="1">
      <alignment horizontal="center"/>
      <protection locked="0"/>
    </xf>
    <xf numFmtId="164" fontId="72" fillId="22" borderId="3" xfId="1" applyNumberFormat="1" applyFont="1" applyFill="1" applyBorder="1" applyAlignment="1">
      <alignment horizontal="center"/>
    </xf>
    <xf numFmtId="0" fontId="69" fillId="22" borderId="16" xfId="0" applyFont="1" applyFill="1" applyBorder="1" applyAlignment="1">
      <alignment horizontal="center" vertical="center"/>
    </xf>
    <xf numFmtId="0" fontId="69" fillId="22" borderId="17" xfId="0" applyFont="1" applyFill="1" applyBorder="1" applyAlignment="1">
      <alignment horizontal="center" vertical="center"/>
    </xf>
    <xf numFmtId="0" fontId="69" fillId="22" borderId="18" xfId="0" applyFont="1" applyFill="1" applyBorder="1" applyAlignment="1">
      <alignment horizontal="center" vertical="center"/>
    </xf>
    <xf numFmtId="0" fontId="12" fillId="22" borderId="2" xfId="0" applyFont="1" applyFill="1" applyBorder="1" applyAlignment="1">
      <alignment horizontal="center"/>
    </xf>
    <xf numFmtId="0" fontId="12" fillId="22" borderId="3" xfId="0" applyFont="1" applyFill="1" applyBorder="1" applyAlignment="1">
      <alignment horizontal="center"/>
    </xf>
    <xf numFmtId="0" fontId="11" fillId="22" borderId="4" xfId="0" applyFont="1" applyFill="1" applyBorder="1" applyAlignment="1">
      <alignment horizontal="center"/>
    </xf>
    <xf numFmtId="0" fontId="12" fillId="22" borderId="14" xfId="0" applyNumberFormat="1" applyFont="1" applyFill="1" applyBorder="1" applyAlignment="1" applyProtection="1">
      <alignment horizontal="center" vertical="center" wrapText="1"/>
      <protection locked="0"/>
    </xf>
    <xf numFmtId="0" fontId="11" fillId="22" borderId="12" xfId="0" applyFont="1" applyFill="1" applyBorder="1" applyAlignment="1" applyProtection="1">
      <alignment horizontal="center" vertical="center" wrapText="1"/>
      <protection locked="0"/>
    </xf>
    <xf numFmtId="0" fontId="11" fillId="22" borderId="15" xfId="0" applyFont="1" applyFill="1" applyBorder="1" applyAlignment="1" applyProtection="1">
      <alignment horizontal="center" vertical="center" wrapText="1"/>
      <protection locked="0"/>
    </xf>
    <xf numFmtId="0" fontId="18" fillId="22" borderId="3" xfId="0" applyFont="1" applyFill="1" applyBorder="1" applyAlignment="1" applyProtection="1">
      <alignment vertical="top"/>
      <protection locked="0"/>
    </xf>
    <xf numFmtId="0" fontId="18" fillId="22" borderId="0" xfId="0" applyFont="1" applyFill="1" applyBorder="1" applyAlignment="1" applyProtection="1">
      <alignment vertical="top"/>
      <protection locked="0"/>
    </xf>
    <xf numFmtId="164" fontId="20" fillId="22" borderId="16" xfId="1" applyNumberFormat="1" applyFont="1" applyFill="1" applyBorder="1" applyAlignment="1" applyProtection="1">
      <alignment horizontal="left"/>
      <protection hidden="1"/>
    </xf>
    <xf numFmtId="164" fontId="20" fillId="22" borderId="17" xfId="1" applyNumberFormat="1" applyFont="1" applyFill="1" applyBorder="1" applyAlignment="1" applyProtection="1">
      <alignment horizontal="left"/>
      <protection hidden="1"/>
    </xf>
    <xf numFmtId="0" fontId="20" fillId="22" borderId="16" xfId="0" applyFont="1" applyFill="1" applyBorder="1" applyAlignment="1" applyProtection="1">
      <alignment horizontal="left"/>
      <protection hidden="1"/>
    </xf>
    <xf numFmtId="0" fontId="20" fillId="22" borderId="17" xfId="0" applyFont="1" applyFill="1" applyBorder="1" applyAlignment="1" applyProtection="1">
      <alignment horizontal="left"/>
      <protection hidden="1"/>
    </xf>
    <xf numFmtId="0" fontId="18" fillId="22" borderId="5" xfId="0" applyFont="1" applyFill="1" applyBorder="1" applyAlignment="1">
      <alignment horizontal="center"/>
    </xf>
    <xf numFmtId="0" fontId="18" fillId="22" borderId="0" xfId="0" applyFont="1" applyFill="1" applyBorder="1" applyAlignment="1">
      <alignment horizontal="center"/>
    </xf>
    <xf numFmtId="0" fontId="18" fillId="22" borderId="2" xfId="0" applyNumberFormat="1" applyFont="1" applyFill="1" applyBorder="1" applyAlignment="1">
      <alignment horizontal="left"/>
    </xf>
    <xf numFmtId="0" fontId="18" fillId="22" borderId="3" xfId="0" applyNumberFormat="1" applyFont="1" applyFill="1" applyBorder="1" applyAlignment="1">
      <alignment horizontal="left"/>
    </xf>
    <xf numFmtId="0" fontId="18" fillId="22" borderId="4" xfId="0" applyNumberFormat="1" applyFont="1" applyFill="1" applyBorder="1" applyAlignment="1">
      <alignment horizontal="left"/>
    </xf>
    <xf numFmtId="0" fontId="18" fillId="0" borderId="29" xfId="0" applyFont="1" applyBorder="1" applyAlignment="1">
      <alignment horizontal="right"/>
    </xf>
    <xf numFmtId="0" fontId="18" fillId="0" borderId="30" xfId="0" applyFont="1" applyBorder="1" applyAlignment="1">
      <alignment horizontal="right"/>
    </xf>
    <xf numFmtId="164" fontId="18" fillId="0" borderId="27" xfId="0" applyNumberFormat="1" applyFont="1" applyBorder="1" applyAlignment="1">
      <alignment horizontal="center"/>
    </xf>
    <xf numFmtId="164" fontId="18" fillId="0" borderId="28" xfId="0" applyNumberFormat="1" applyFont="1" applyBorder="1" applyAlignment="1">
      <alignment horizontal="center"/>
    </xf>
    <xf numFmtId="164" fontId="72" fillId="22" borderId="2" xfId="1" applyNumberFormat="1" applyFont="1" applyFill="1" applyBorder="1" applyAlignment="1">
      <alignment horizontal="center"/>
    </xf>
    <xf numFmtId="0" fontId="18" fillId="22" borderId="32" xfId="0" applyFont="1" applyFill="1" applyBorder="1"/>
    <xf numFmtId="0" fontId="18" fillId="22" borderId="0" xfId="0" applyFont="1" applyFill="1" applyBorder="1"/>
    <xf numFmtId="0" fontId="18" fillId="22" borderId="1" xfId="0" applyFont="1" applyFill="1" applyBorder="1"/>
    <xf numFmtId="0" fontId="18" fillId="22" borderId="71" xfId="0" applyFont="1" applyFill="1" applyBorder="1"/>
    <xf numFmtId="0" fontId="18" fillId="22" borderId="6" xfId="0" applyFont="1" applyFill="1" applyBorder="1"/>
    <xf numFmtId="0" fontId="18" fillId="22" borderId="7" xfId="0" applyFont="1" applyFill="1" applyBorder="1"/>
    <xf numFmtId="164" fontId="20" fillId="22" borderId="18" xfId="1" applyNumberFormat="1" applyFont="1" applyFill="1" applyBorder="1" applyAlignment="1" applyProtection="1">
      <alignment horizontal="left"/>
      <protection hidden="1"/>
    </xf>
    <xf numFmtId="164" fontId="20" fillId="22" borderId="69" xfId="1" applyNumberFormat="1" applyFont="1" applyFill="1" applyBorder="1" applyProtection="1">
      <protection hidden="1"/>
    </xf>
    <xf numFmtId="164" fontId="20" fillId="22" borderId="17" xfId="1" applyNumberFormat="1" applyFont="1" applyFill="1" applyBorder="1"/>
    <xf numFmtId="164" fontId="20" fillId="22" borderId="18" xfId="1" applyNumberFormat="1" applyFont="1" applyFill="1" applyBorder="1"/>
    <xf numFmtId="0" fontId="18" fillId="22" borderId="39" xfId="0" applyFont="1" applyFill="1" applyBorder="1" applyAlignment="1" applyProtection="1">
      <alignment vertical="top"/>
      <protection locked="0"/>
    </xf>
    <xf numFmtId="0" fontId="18" fillId="22" borderId="4" xfId="0" applyFont="1" applyFill="1" applyBorder="1" applyAlignment="1" applyProtection="1">
      <alignment vertical="top"/>
      <protection locked="0"/>
    </xf>
    <xf numFmtId="0" fontId="18" fillId="22" borderId="32" xfId="0" applyFont="1" applyFill="1" applyBorder="1" applyAlignment="1" applyProtection="1">
      <alignment vertical="top"/>
      <protection locked="0"/>
    </xf>
    <xf numFmtId="0" fontId="18" fillId="22" borderId="1" xfId="0" applyFont="1" applyFill="1" applyBorder="1" applyAlignment="1" applyProtection="1">
      <alignment vertical="top"/>
      <protection locked="0"/>
    </xf>
    <xf numFmtId="0" fontId="18" fillId="22" borderId="29" xfId="0" applyFont="1" applyFill="1" applyBorder="1" applyProtection="1">
      <protection hidden="1"/>
    </xf>
    <xf numFmtId="0" fontId="18" fillId="22" borderId="30" xfId="0" applyFont="1" applyFill="1" applyBorder="1" applyProtection="1">
      <protection hidden="1"/>
    </xf>
    <xf numFmtId="0" fontId="57" fillId="22" borderId="27" xfId="0" applyFont="1" applyFill="1" applyBorder="1" applyAlignment="1">
      <alignment horizontal="center" vertical="center"/>
    </xf>
    <xf numFmtId="0" fontId="25" fillId="22" borderId="30" xfId="0" applyFont="1" applyFill="1" applyBorder="1" applyAlignment="1">
      <alignment horizontal="center" vertical="center"/>
    </xf>
    <xf numFmtId="164" fontId="3" fillId="22" borderId="90" xfId="0" applyNumberFormat="1" applyFont="1" applyFill="1" applyBorder="1" applyAlignment="1">
      <alignment horizontal="center"/>
    </xf>
    <xf numFmtId="164" fontId="3" fillId="22" borderId="27" xfId="0" applyNumberFormat="1" applyFont="1" applyFill="1" applyBorder="1" applyAlignment="1">
      <alignment horizontal="center"/>
    </xf>
    <xf numFmtId="164" fontId="3" fillId="22" borderId="28" xfId="0" applyNumberFormat="1" applyFont="1" applyFill="1" applyBorder="1" applyAlignment="1">
      <alignment horizontal="center"/>
    </xf>
    <xf numFmtId="164" fontId="3" fillId="22" borderId="32" xfId="0" applyNumberFormat="1" applyFont="1" applyFill="1" applyBorder="1" applyAlignment="1" applyProtection="1">
      <alignment horizontal="center"/>
    </xf>
    <xf numFmtId="164" fontId="3" fillId="22" borderId="0" xfId="0" applyNumberFormat="1" applyFont="1" applyFill="1" applyBorder="1" applyAlignment="1" applyProtection="1">
      <alignment horizontal="center"/>
    </xf>
    <xf numFmtId="164" fontId="3" fillId="22" borderId="33" xfId="0" applyNumberFormat="1" applyFont="1" applyFill="1" applyBorder="1" applyAlignment="1" applyProtection="1">
      <alignment horizontal="center"/>
    </xf>
    <xf numFmtId="0" fontId="22" fillId="22" borderId="79" xfId="0" applyFont="1" applyFill="1" applyBorder="1" applyAlignment="1" applyProtection="1">
      <alignment vertical="center"/>
    </xf>
    <xf numFmtId="0" fontId="22" fillId="22" borderId="77" xfId="0" applyFont="1" applyFill="1" applyBorder="1" applyAlignment="1" applyProtection="1">
      <alignment vertical="center"/>
    </xf>
    <xf numFmtId="49" fontId="22" fillId="22" borderId="9" xfId="0" applyNumberFormat="1" applyFont="1" applyFill="1" applyBorder="1" applyAlignment="1" applyProtection="1">
      <alignment horizontal="left" vertical="center"/>
    </xf>
    <xf numFmtId="49" fontId="22" fillId="22" borderId="10" xfId="0" applyNumberFormat="1" applyFont="1" applyFill="1" applyBorder="1" applyAlignment="1" applyProtection="1">
      <alignment horizontal="left" vertical="center"/>
    </xf>
    <xf numFmtId="49" fontId="22" fillId="22" borderId="79" xfId="0" applyNumberFormat="1" applyFont="1" applyFill="1" applyBorder="1" applyAlignment="1" applyProtection="1">
      <alignment vertical="center"/>
    </xf>
    <xf numFmtId="49" fontId="22" fillId="22" borderId="77" xfId="0" applyNumberFormat="1" applyFont="1" applyFill="1" applyBorder="1" applyAlignment="1" applyProtection="1">
      <alignment vertical="center"/>
    </xf>
    <xf numFmtId="0" fontId="35" fillId="0" borderId="0" xfId="0" applyFont="1" applyAlignment="1">
      <alignment horizontal="center"/>
    </xf>
    <xf numFmtId="0" fontId="42" fillId="0" borderId="2" xfId="0" applyFont="1" applyBorder="1" applyAlignment="1">
      <alignment horizontal="center"/>
    </xf>
    <xf numFmtId="0" fontId="42" fillId="0" borderId="3" xfId="0" applyFont="1" applyBorder="1" applyAlignment="1">
      <alignment horizontal="center"/>
    </xf>
    <xf numFmtId="0" fontId="42" fillId="0" borderId="4" xfId="0" applyFont="1" applyBorder="1" applyAlignment="1">
      <alignment horizontal="center"/>
    </xf>
    <xf numFmtId="0" fontId="3" fillId="0" borderId="0" xfId="0" applyFont="1" applyAlignment="1">
      <alignment horizontal="center"/>
    </xf>
  </cellXfs>
  <cellStyles count="3">
    <cellStyle name="Currency" xfId="1" builtinId="4"/>
    <cellStyle name="Normal" xfId="0" builtinId="0"/>
    <cellStyle name="Percent" xfId="2" builtinId="5"/>
  </cellStyles>
  <dxfs count="1105">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ill>
        <patternFill patternType="darkGray"/>
      </fill>
    </dxf>
    <dxf>
      <font>
        <color rgb="FFFF0000"/>
      </font>
      <fill>
        <patternFill>
          <bgColor rgb="FFFF0000"/>
        </patternFill>
      </fill>
    </dxf>
    <dxf>
      <font>
        <color rgb="FFFF000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1"/>
        </patternFill>
      </fill>
    </dxf>
    <dxf>
      <fill>
        <patternFill>
          <bgColor theme="1"/>
        </patternFill>
      </fill>
    </dxf>
    <dxf>
      <fill>
        <patternFill>
          <bgColor rgb="FF00B050"/>
        </patternFill>
      </fill>
    </dxf>
    <dxf>
      <fill>
        <patternFill>
          <bgColor rgb="FFFF00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ill>
        <patternFill patternType="darkGray"/>
      </fill>
    </dxf>
    <dxf>
      <font>
        <color rgb="FFFF0000"/>
      </font>
      <fill>
        <patternFill>
          <bgColor rgb="FFFF0000"/>
        </patternFill>
      </fill>
    </dxf>
    <dxf>
      <font>
        <color rgb="FFFF000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1"/>
        </patternFill>
      </fill>
    </dxf>
    <dxf>
      <fill>
        <patternFill>
          <bgColor theme="1"/>
        </patternFill>
      </fill>
    </dxf>
    <dxf>
      <fill>
        <patternFill>
          <bgColor rgb="FF00B050"/>
        </patternFill>
      </fill>
    </dxf>
    <dxf>
      <fill>
        <patternFill>
          <bgColor rgb="FFFF00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ill>
        <patternFill patternType="darkGray"/>
      </fill>
    </dxf>
    <dxf>
      <font>
        <color rgb="FFFF0000"/>
      </font>
      <fill>
        <patternFill>
          <bgColor rgb="FFFF0000"/>
        </patternFill>
      </fill>
    </dxf>
    <dxf>
      <font>
        <color rgb="FFFF000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1"/>
        </patternFill>
      </fill>
    </dxf>
    <dxf>
      <fill>
        <patternFill>
          <bgColor theme="1"/>
        </patternFill>
      </fill>
    </dxf>
    <dxf>
      <fill>
        <patternFill>
          <bgColor rgb="FF00B050"/>
        </patternFill>
      </fill>
    </dxf>
    <dxf>
      <fill>
        <patternFill>
          <bgColor rgb="FFFF00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ill>
        <patternFill patternType="darkGray"/>
      </fill>
    </dxf>
    <dxf>
      <font>
        <color rgb="FFFF0000"/>
      </font>
      <fill>
        <patternFill>
          <bgColor rgb="FFFF0000"/>
        </patternFill>
      </fill>
    </dxf>
    <dxf>
      <font>
        <color rgb="FFFF000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theme="1"/>
        </patternFill>
      </fill>
    </dxf>
    <dxf>
      <fill>
        <patternFill>
          <bgColor theme="1"/>
        </patternFill>
      </fill>
    </dxf>
    <dxf>
      <fill>
        <patternFill>
          <bgColor rgb="FF00B050"/>
        </patternFill>
      </fill>
    </dxf>
    <dxf>
      <fill>
        <patternFill>
          <bgColor rgb="FFFF00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ill>
        <patternFill>
          <bgColor theme="1"/>
        </patternFill>
      </fill>
    </dxf>
    <dxf>
      <fill>
        <patternFill>
          <bgColor theme="1"/>
        </patternFill>
      </fill>
    </dxf>
    <dxf>
      <font>
        <color auto="1"/>
      </font>
      <fill>
        <patternFill patternType="darkGray">
          <fgColor auto="1"/>
        </patternFill>
      </fill>
    </dxf>
    <dxf>
      <fill>
        <patternFill>
          <bgColor theme="1"/>
        </patternFill>
      </fill>
    </dxf>
    <dxf>
      <font>
        <color rgb="FFFF0000"/>
      </font>
      <fill>
        <patternFill>
          <bgColor rgb="FFFF0000"/>
        </patternFill>
      </fill>
    </dxf>
    <dxf>
      <font>
        <color rgb="FFFF0000"/>
      </font>
      <fill>
        <patternFill>
          <bgColor rgb="FFFF000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patternType="darkGray"/>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1"/>
        </patternFill>
      </fill>
    </dxf>
    <dxf>
      <fill>
        <patternFill>
          <bgColor theme="1"/>
        </patternFill>
      </fill>
    </dxf>
    <dxf>
      <fill>
        <patternFill>
          <bgColor rgb="FF00B050"/>
        </patternFill>
      </fill>
    </dxf>
    <dxf>
      <fill>
        <patternFill>
          <bgColor rgb="FFFF0000"/>
        </patternFill>
      </fill>
    </dxf>
    <dxf>
      <fill>
        <patternFill patternType="darkGray">
          <fgColor auto="1"/>
        </patternFill>
      </fill>
    </dxf>
    <dxf>
      <font>
        <color auto="1"/>
      </font>
      <fill>
        <patternFill>
          <bgColor theme="1"/>
        </patternFill>
      </fill>
    </dxf>
    <dxf>
      <font>
        <color theme="1"/>
      </font>
      <fill>
        <patternFill>
          <bgColor theme="1"/>
        </patternFill>
      </fill>
    </dxf>
    <dxf>
      <font>
        <color theme="1"/>
      </font>
      <fill>
        <patternFill>
          <bgColor theme="1"/>
        </patternFill>
      </fill>
    </dxf>
    <dxf>
      <font>
        <color theme="1"/>
      </font>
      <fill>
        <patternFill patternType="solid">
          <fgColor theme="1"/>
          <bgColor theme="1"/>
        </patternFill>
      </fill>
    </dxf>
    <dxf>
      <font>
        <color rgb="FFFF0000"/>
      </font>
    </dxf>
    <dxf>
      <font>
        <color rgb="FFFF0000"/>
      </font>
    </dxf>
    <dxf>
      <fill>
        <patternFill>
          <bgColor rgb="FFFF0000"/>
        </patternFill>
      </fill>
    </dxf>
  </dxfs>
  <tableStyles count="0" defaultTableStyle="TableStyleMedium9" defaultPivotStyle="PivotStyleLight16"/>
  <colors>
    <mruColors>
      <color rgb="FFCC9900"/>
      <color rgb="FF008000"/>
      <color rgb="FF006600"/>
      <color rgb="FFCC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trlProps/ctrlProp1.xml><?xml version="1.0" encoding="utf-8"?>
<formControlPr xmlns="http://schemas.microsoft.com/office/spreadsheetml/2009/9/main" objectType="CheckBox" fmlaLink="R30" noThreeD="1"/>
</file>

<file path=xl/ctrlProps/ctrlProp2.xml><?xml version="1.0" encoding="utf-8"?>
<formControlPr xmlns="http://schemas.microsoft.com/office/spreadsheetml/2009/9/main" objectType="CheckBox" fmlaLink="AC30" noThreeD="1"/>
</file>

<file path=xl/ctrlProps/ctrlProp3.xml><?xml version="1.0" encoding="utf-8"?>
<formControlPr xmlns="http://schemas.microsoft.com/office/spreadsheetml/2009/9/main" objectType="CheckBox" checked="Checked" fmlaLink="AM30" noThreeD="1"/>
</file>

<file path=xl/ctrlProps/ctrlProp4.xml><?xml version="1.0" encoding="utf-8"?>
<formControlPr xmlns="http://schemas.microsoft.com/office/spreadsheetml/2009/9/main" objectType="CheckBox" checked="Checked" fmlaLink="AV31" noThreeD="1"/>
</file>

<file path=xl/ctrlProps/ctrlProp5.xml><?xml version="1.0" encoding="utf-8"?>
<formControlPr xmlns="http://schemas.microsoft.com/office/spreadsheetml/2009/9/main" objectType="CheckBox" checked="Checked" fmlaLink="$BG$1" noThreeD="1"/>
</file>

<file path=xl/ctrlProps/ctrlProp6.xml><?xml version="1.0" encoding="utf-8"?>
<formControlPr xmlns="http://schemas.microsoft.com/office/spreadsheetml/2009/9/main" objectType="CheckBox" checked="Checked" fmlaLink="S30" noThreeD="1"/>
</file>

<file path=xl/ctrlProps/ctrlProp7.xml><?xml version="1.0" encoding="utf-8"?>
<formControlPr xmlns="http://schemas.microsoft.com/office/spreadsheetml/2009/9/main" objectType="CheckBox" checked="Checked" fmlaLink="AE30" noThreeD="1"/>
</file>

<file path=xl/ctrlProps/ctrlProp8.xml><?xml version="1.0" encoding="utf-8"?>
<formControlPr xmlns="http://schemas.microsoft.com/office/spreadsheetml/2009/9/main" objectType="CheckBox" checked="Checked" fmlaLink="AN30" noThreeD="1"/>
</file>

<file path=xl/ctrlProps/ctrlProp9.xml><?xml version="1.0" encoding="utf-8"?>
<formControlPr xmlns="http://schemas.microsoft.com/office/spreadsheetml/2009/9/main" objectType="CheckBox" checked="Checked" fmlaLink="AW31" noThreeD="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240507</xdr:colOff>
      <xdr:row>0</xdr:row>
      <xdr:rowOff>0</xdr:rowOff>
    </xdr:from>
    <xdr:to>
      <xdr:col>1</xdr:col>
      <xdr:colOff>14288</xdr:colOff>
      <xdr:row>1</xdr:row>
      <xdr:rowOff>414401</xdr:rowOff>
    </xdr:to>
    <xdr:pic>
      <xdr:nvPicPr>
        <xdr:cNvPr id="2" name="Picture 24" descr="http://division.uaex.edu/Logos/Division_Ag/UA-color-center-small.pn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40507" y="0"/>
          <a:ext cx="1497806" cy="852551"/>
        </a:xfrm>
        <a:prstGeom prst="rect">
          <a:avLst/>
        </a:prstGeom>
        <a:noFill/>
      </xdr:spPr>
    </xdr:pic>
    <xdr:clientData/>
  </xdr:twoCellAnchor>
  <xdr:twoCellAnchor editAs="oneCell">
    <xdr:from>
      <xdr:col>18</xdr:col>
      <xdr:colOff>83343</xdr:colOff>
      <xdr:row>4</xdr:row>
      <xdr:rowOff>130967</xdr:rowOff>
    </xdr:from>
    <xdr:to>
      <xdr:col>35</xdr:col>
      <xdr:colOff>40159</xdr:colOff>
      <xdr:row>62</xdr:row>
      <xdr:rowOff>85260</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2" cstate="print"/>
        <a:stretch>
          <a:fillRect/>
        </a:stretch>
      </xdr:blipFill>
      <xdr:spPr>
        <a:xfrm>
          <a:off x="12394406" y="1440655"/>
          <a:ext cx="10565284" cy="12229636"/>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361950</xdr:colOff>
      <xdr:row>0</xdr:row>
      <xdr:rowOff>114300</xdr:rowOff>
    </xdr:from>
    <xdr:to>
      <xdr:col>0</xdr:col>
      <xdr:colOff>1658513</xdr:colOff>
      <xdr:row>4</xdr:row>
      <xdr:rowOff>7145</xdr:rowOff>
    </xdr:to>
    <xdr:pic>
      <xdr:nvPicPr>
        <xdr:cNvPr id="2" name="Picture 24" descr="http://division.uaex.edu/Logos/Division_Ag/UA-color-center-small.png">
          <a:extLst>
            <a:ext uri="{FF2B5EF4-FFF2-40B4-BE49-F238E27FC236}">
              <a16:creationId xmlns:a16="http://schemas.microsoft.com/office/drawing/2014/main" id="{00000000-0008-0000-10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61950" y="114300"/>
          <a:ext cx="1296563" cy="759620"/>
        </a:xfrm>
        <a:prstGeom prst="rect">
          <a:avLst/>
        </a:prstGeom>
        <a:noFill/>
      </xdr:spPr>
    </xdr:pic>
    <xdr:clientData/>
  </xdr:twoCellAnchor>
  <xdr:twoCellAnchor editAs="oneCell">
    <xdr:from>
      <xdr:col>26</xdr:col>
      <xdr:colOff>59531</xdr:colOff>
      <xdr:row>14</xdr:row>
      <xdr:rowOff>162861</xdr:rowOff>
    </xdr:from>
    <xdr:to>
      <xdr:col>45</xdr:col>
      <xdr:colOff>273843</xdr:colOff>
      <xdr:row>84</xdr:row>
      <xdr:rowOff>73354</xdr:rowOff>
    </xdr:to>
    <xdr:pic>
      <xdr:nvPicPr>
        <xdr:cNvPr id="4" name="Picture 3">
          <a:extLst>
            <a:ext uri="{FF2B5EF4-FFF2-40B4-BE49-F238E27FC236}">
              <a16:creationId xmlns:a16="http://schemas.microsoft.com/office/drawing/2014/main" id="{00000000-0008-0000-1000-000004000000}"/>
            </a:ext>
          </a:extLst>
        </xdr:cNvPr>
        <xdr:cNvPicPr>
          <a:picLocks noChangeAspect="1"/>
        </xdr:cNvPicPr>
      </xdr:nvPicPr>
      <xdr:blipFill>
        <a:blip xmlns:r="http://schemas.openxmlformats.org/officeDocument/2006/relationships" r:embed="rId2" cstate="print"/>
        <a:stretch>
          <a:fillRect/>
        </a:stretch>
      </xdr:blipFill>
      <xdr:spPr>
        <a:xfrm>
          <a:off x="18026062" y="2972736"/>
          <a:ext cx="11751469" cy="13602681"/>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219075</xdr:colOff>
      <xdr:row>1</xdr:row>
      <xdr:rowOff>161925</xdr:rowOff>
    </xdr:from>
    <xdr:to>
      <xdr:col>15</xdr:col>
      <xdr:colOff>104775</xdr:colOff>
      <xdr:row>34</xdr:row>
      <xdr:rowOff>133350</xdr:rowOff>
    </xdr:to>
    <xdr:sp macro="" textlink="">
      <xdr:nvSpPr>
        <xdr:cNvPr id="2" name="TextBox 1">
          <a:extLst>
            <a:ext uri="{FF2B5EF4-FFF2-40B4-BE49-F238E27FC236}">
              <a16:creationId xmlns:a16="http://schemas.microsoft.com/office/drawing/2014/main" id="{00000000-0008-0000-1100-000002000000}"/>
            </a:ext>
          </a:extLst>
        </xdr:cNvPr>
        <xdr:cNvSpPr txBox="1"/>
      </xdr:nvSpPr>
      <xdr:spPr>
        <a:xfrm>
          <a:off x="219075" y="352425"/>
          <a:ext cx="9029700" cy="6257925"/>
        </a:xfrm>
        <a:prstGeom prst="rect">
          <a:avLst/>
        </a:prstGeom>
        <a:solidFill>
          <a:schemeClr val="bg1">
            <a:lumMod val="75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n-US" sz="1100"/>
        </a:p>
        <a:p>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269082</xdr:colOff>
      <xdr:row>0</xdr:row>
      <xdr:rowOff>23812</xdr:rowOff>
    </xdr:from>
    <xdr:to>
      <xdr:col>0</xdr:col>
      <xdr:colOff>1721644</xdr:colOff>
      <xdr:row>1</xdr:row>
      <xdr:rowOff>438213</xdr:rowOff>
    </xdr:to>
    <xdr:pic>
      <xdr:nvPicPr>
        <xdr:cNvPr id="2072" name="Picture 24" descr="http://division.uaex.edu/Logos/Division_Ag/UA-color-center-small.png">
          <a:extLst>
            <a:ext uri="{FF2B5EF4-FFF2-40B4-BE49-F238E27FC236}">
              <a16:creationId xmlns:a16="http://schemas.microsoft.com/office/drawing/2014/main" id="{00000000-0008-0000-0300-000018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69082" y="23812"/>
          <a:ext cx="1452562" cy="866839"/>
        </a:xfrm>
        <a:prstGeom prst="rect">
          <a:avLst/>
        </a:prstGeom>
        <a:noFill/>
      </xdr:spPr>
    </xdr:pic>
    <xdr:clientData/>
  </xdr:twoCellAnchor>
  <mc:AlternateContent xmlns:mc="http://schemas.openxmlformats.org/markup-compatibility/2006">
    <mc:Choice xmlns:a14="http://schemas.microsoft.com/office/drawing/2010/main" Requires="a14">
      <xdr:twoCellAnchor editAs="oneCell">
        <xdr:from>
          <xdr:col>19</xdr:col>
          <xdr:colOff>790575</xdr:colOff>
          <xdr:row>34</xdr:row>
          <xdr:rowOff>85725</xdr:rowOff>
        </xdr:from>
        <xdr:to>
          <xdr:col>21</xdr:col>
          <xdr:colOff>485775</xdr:colOff>
          <xdr:row>35</xdr:row>
          <xdr:rowOff>123825</xdr:rowOff>
        </xdr:to>
        <xdr:sp macro="" textlink="">
          <xdr:nvSpPr>
            <xdr:cNvPr id="2068" name="Check Box 20" hidden="1">
              <a:extLst>
                <a:ext uri="{63B3BB69-23CF-44E3-9099-C40C66FF867C}">
                  <a14:compatExt spid="_x0000_s2068"/>
                </a:ext>
                <a:ext uri="{FF2B5EF4-FFF2-40B4-BE49-F238E27FC236}">
                  <a16:creationId xmlns:a16="http://schemas.microsoft.com/office/drawing/2014/main" id="{00000000-0008-0000-0300-000014080000}"/>
                </a:ext>
              </a:extLst>
            </xdr:cNvPr>
            <xdr:cNvSpPr/>
          </xdr:nvSpPr>
          <xdr:spPr bwMode="auto">
            <a:xfrm>
              <a:off x="0" y="0"/>
              <a:ext cx="0" cy="0"/>
            </a:xfrm>
            <a:prstGeom prst="rect">
              <a:avLst/>
            </a:prstGeom>
            <a:solidFill>
              <a:srgbClr val="969696" mc:Ignorable="a14" a14:legacySpreadsheetColorIndex="55"/>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Include Inflation rate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29</xdr:col>
          <xdr:colOff>790575</xdr:colOff>
          <xdr:row>34</xdr:row>
          <xdr:rowOff>104775</xdr:rowOff>
        </xdr:from>
        <xdr:to>
          <xdr:col>31</xdr:col>
          <xdr:colOff>381000</xdr:colOff>
          <xdr:row>35</xdr:row>
          <xdr:rowOff>152400</xdr:rowOff>
        </xdr:to>
        <xdr:sp macro="" textlink="">
          <xdr:nvSpPr>
            <xdr:cNvPr id="2069" name="Check Box 21" hidden="1">
              <a:extLst>
                <a:ext uri="{63B3BB69-23CF-44E3-9099-C40C66FF867C}">
                  <a14:compatExt spid="_x0000_s2069"/>
                </a:ext>
                <a:ext uri="{FF2B5EF4-FFF2-40B4-BE49-F238E27FC236}">
                  <a16:creationId xmlns:a16="http://schemas.microsoft.com/office/drawing/2014/main" id="{00000000-0008-0000-0300-000015080000}"/>
                </a:ext>
              </a:extLst>
            </xdr:cNvPr>
            <xdr:cNvSpPr/>
          </xdr:nvSpPr>
          <xdr:spPr bwMode="auto">
            <a:xfrm>
              <a:off x="0" y="0"/>
              <a:ext cx="0" cy="0"/>
            </a:xfrm>
            <a:prstGeom prst="rect">
              <a:avLst/>
            </a:prstGeom>
            <a:solidFill>
              <a:srgbClr val="969696" mc:Ignorable="a14" a14:legacySpreadsheetColorIndex="55"/>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Include Inflation Rate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39</xdr:col>
          <xdr:colOff>809625</xdr:colOff>
          <xdr:row>34</xdr:row>
          <xdr:rowOff>171450</xdr:rowOff>
        </xdr:from>
        <xdr:to>
          <xdr:col>41</xdr:col>
          <xdr:colOff>409575</xdr:colOff>
          <xdr:row>36</xdr:row>
          <xdr:rowOff>28575</xdr:rowOff>
        </xdr:to>
        <xdr:sp macro="" textlink="">
          <xdr:nvSpPr>
            <xdr:cNvPr id="2070" name="Check Box 22" hidden="1">
              <a:extLst>
                <a:ext uri="{63B3BB69-23CF-44E3-9099-C40C66FF867C}">
                  <a14:compatExt spid="_x0000_s2070"/>
                </a:ext>
                <a:ext uri="{FF2B5EF4-FFF2-40B4-BE49-F238E27FC236}">
                  <a16:creationId xmlns:a16="http://schemas.microsoft.com/office/drawing/2014/main" id="{00000000-0008-0000-0300-000016080000}"/>
                </a:ext>
              </a:extLst>
            </xdr:cNvPr>
            <xdr:cNvSpPr/>
          </xdr:nvSpPr>
          <xdr:spPr bwMode="auto">
            <a:xfrm>
              <a:off x="0" y="0"/>
              <a:ext cx="0" cy="0"/>
            </a:xfrm>
            <a:prstGeom prst="rect">
              <a:avLst/>
            </a:prstGeom>
            <a:solidFill>
              <a:srgbClr val="969696" mc:Ignorable="a14" a14:legacySpreadsheetColorIndex="55"/>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Include Inflation Rate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49</xdr:col>
          <xdr:colOff>800100</xdr:colOff>
          <xdr:row>34</xdr:row>
          <xdr:rowOff>123825</xdr:rowOff>
        </xdr:from>
        <xdr:to>
          <xdr:col>51</xdr:col>
          <xdr:colOff>419100</xdr:colOff>
          <xdr:row>35</xdr:row>
          <xdr:rowOff>171450</xdr:rowOff>
        </xdr:to>
        <xdr:sp macro="" textlink="">
          <xdr:nvSpPr>
            <xdr:cNvPr id="2071" name="Check Box 23" hidden="1">
              <a:extLst>
                <a:ext uri="{63B3BB69-23CF-44E3-9099-C40C66FF867C}">
                  <a14:compatExt spid="_x0000_s2071"/>
                </a:ext>
                <a:ext uri="{FF2B5EF4-FFF2-40B4-BE49-F238E27FC236}">
                  <a16:creationId xmlns:a16="http://schemas.microsoft.com/office/drawing/2014/main" id="{00000000-0008-0000-0300-000017080000}"/>
                </a:ext>
              </a:extLst>
            </xdr:cNvPr>
            <xdr:cNvSpPr/>
          </xdr:nvSpPr>
          <xdr:spPr bwMode="auto">
            <a:xfrm>
              <a:off x="0" y="0"/>
              <a:ext cx="0" cy="0"/>
            </a:xfrm>
            <a:prstGeom prst="rect">
              <a:avLst/>
            </a:prstGeom>
            <a:solidFill>
              <a:srgbClr val="969696" mc:Ignorable="a14" a14:legacySpreadsheetColorIndex="55"/>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Include Inflation Rate</a:t>
              </a:r>
            </a:p>
          </xdr:txBody>
        </xdr:sp>
        <xdr:clientData fLocksWithSheet="0"/>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14</xdr:col>
      <xdr:colOff>579228</xdr:colOff>
      <xdr:row>13</xdr:row>
      <xdr:rowOff>189237</xdr:rowOff>
    </xdr:from>
    <xdr:to>
      <xdr:col>27</xdr:col>
      <xdr:colOff>175716</xdr:colOff>
      <xdr:row>58</xdr:row>
      <xdr:rowOff>144148</xdr:rowOff>
    </xdr:to>
    <xdr:pic>
      <xdr:nvPicPr>
        <xdr:cNvPr id="3" name="Picture 2">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1" cstate="print"/>
        <a:stretch>
          <a:fillRect/>
        </a:stretch>
      </xdr:blipFill>
      <xdr:spPr>
        <a:xfrm rot="476318">
          <a:off x="10663822" y="4273081"/>
          <a:ext cx="7490332" cy="867028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304802</xdr:colOff>
      <xdr:row>0</xdr:row>
      <xdr:rowOff>23812</xdr:rowOff>
    </xdr:from>
    <xdr:to>
      <xdr:col>0</xdr:col>
      <xdr:colOff>1757364</xdr:colOff>
      <xdr:row>2</xdr:row>
      <xdr:rowOff>0</xdr:rowOff>
    </xdr:to>
    <xdr:pic>
      <xdr:nvPicPr>
        <xdr:cNvPr id="2" name="Picture 24" descr="http://division.uaex.edu/Logos/Division_Ag/UA-color-center-small.png">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04802" y="23812"/>
          <a:ext cx="1452562" cy="866839"/>
        </a:xfrm>
        <a:prstGeom prst="rect">
          <a:avLst/>
        </a:prstGeom>
        <a:noFill/>
      </xdr:spPr>
    </xdr:pic>
    <xdr:clientData/>
  </xdr:twoCellAnchor>
  <xdr:oneCellAnchor>
    <xdr:from>
      <xdr:col>74</xdr:col>
      <xdr:colOff>257325</xdr:colOff>
      <xdr:row>56</xdr:row>
      <xdr:rowOff>166686</xdr:rowOff>
    </xdr:from>
    <xdr:ext cx="937629" cy="14318474"/>
    <xdr:sp macro="" textlink="">
      <xdr:nvSpPr>
        <xdr:cNvPr id="4" name="Rectangle 3">
          <a:extLst>
            <a:ext uri="{FF2B5EF4-FFF2-40B4-BE49-F238E27FC236}">
              <a16:creationId xmlns:a16="http://schemas.microsoft.com/office/drawing/2014/main" id="{00000000-0008-0000-0500-000004000000}"/>
            </a:ext>
          </a:extLst>
        </xdr:cNvPr>
        <xdr:cNvSpPr/>
      </xdr:nvSpPr>
      <xdr:spPr>
        <a:xfrm rot="18610409">
          <a:off x="13593216" y="15429608"/>
          <a:ext cx="14318474" cy="937629"/>
        </a:xfrm>
        <a:prstGeom prst="rect">
          <a:avLst/>
        </a:prstGeom>
        <a:noFill/>
      </xdr:spPr>
      <xdr:txBody>
        <a:bodyPr wrap="none" lIns="91440" tIns="45720" rIns="91440" bIns="45720">
          <a:spAutoFit/>
        </a:bodyPr>
        <a:lstStyle/>
        <a:p>
          <a:pPr algn="ctr"/>
          <a:r>
            <a:rPr lang="en-US" sz="5400" b="1" cap="none" spc="0">
              <a:ln w="18000">
                <a:solidFill>
                  <a:schemeClr val="accent2">
                    <a:satMod val="140000"/>
                  </a:schemeClr>
                </a:solidFill>
                <a:prstDash val="solid"/>
                <a:miter lim="800000"/>
              </a:ln>
              <a:noFill/>
              <a:effectLst>
                <a:outerShdw blurRad="25500" dist="23000" dir="7020000" algn="tl">
                  <a:srgbClr val="000000">
                    <a:alpha val="50000"/>
                  </a:srgbClr>
                </a:outerShdw>
              </a:effectLst>
            </a:rPr>
            <a:t>Internal</a:t>
          </a:r>
          <a:r>
            <a:rPr lang="en-US" sz="5400" b="1" cap="none" spc="0" baseline="0">
              <a:ln w="18000">
                <a:solidFill>
                  <a:schemeClr val="accent2">
                    <a:satMod val="140000"/>
                  </a:schemeClr>
                </a:solidFill>
                <a:prstDash val="solid"/>
                <a:miter lim="800000"/>
              </a:ln>
              <a:noFill/>
              <a:effectLst>
                <a:outerShdw blurRad="25500" dist="23000" dir="7020000" algn="tl">
                  <a:srgbClr val="000000">
                    <a:alpha val="50000"/>
                  </a:srgbClr>
                </a:outerShdw>
              </a:effectLst>
            </a:rPr>
            <a:t> Use only. Not to be shared with sponsor. </a:t>
          </a:r>
          <a:endParaRPr lang="en-US" sz="5400" b="1" cap="none" spc="0">
            <a:ln w="18000">
              <a:solidFill>
                <a:schemeClr val="accent2">
                  <a:satMod val="140000"/>
                </a:schemeClr>
              </a:solidFill>
              <a:prstDash val="solid"/>
              <a:miter lim="800000"/>
            </a:ln>
            <a:noFill/>
            <a:effectLst>
              <a:outerShdw blurRad="25500" dist="23000" dir="7020000" algn="tl">
                <a:srgbClr val="000000">
                  <a:alpha val="50000"/>
                </a:srgbClr>
              </a:outerShdw>
            </a:effectLst>
          </a:endParaRPr>
        </a:p>
      </xdr:txBody>
    </xdr:sp>
    <xdr:clientData/>
  </xdr:oneCellAnchor>
  <mc:AlternateContent xmlns:mc="http://schemas.openxmlformats.org/markup-compatibility/2006">
    <mc:Choice xmlns:a14="http://schemas.microsoft.com/office/drawing/2010/main" Requires="a14">
      <xdr:twoCellAnchor editAs="oneCell">
        <xdr:from>
          <xdr:col>11</xdr:col>
          <xdr:colOff>9525</xdr:colOff>
          <xdr:row>33</xdr:row>
          <xdr:rowOff>180975</xdr:rowOff>
        </xdr:from>
        <xdr:to>
          <xdr:col>12</xdr:col>
          <xdr:colOff>552450</xdr:colOff>
          <xdr:row>35</xdr:row>
          <xdr:rowOff>0</xdr:rowOff>
        </xdr:to>
        <xdr:sp macro="" textlink="">
          <xdr:nvSpPr>
            <xdr:cNvPr id="5130" name="Check Box 10" hidden="1">
              <a:extLst>
                <a:ext uri="{63B3BB69-23CF-44E3-9099-C40C66FF867C}">
                  <a14:compatExt spid="_x0000_s5130"/>
                </a:ext>
                <a:ext uri="{FF2B5EF4-FFF2-40B4-BE49-F238E27FC236}">
                  <a16:creationId xmlns:a16="http://schemas.microsoft.com/office/drawing/2014/main" id="{00000000-0008-0000-0500-00000A140000}"/>
                </a:ext>
              </a:extLst>
            </xdr:cNvPr>
            <xdr:cNvSpPr/>
          </xdr:nvSpPr>
          <xdr:spPr bwMode="auto">
            <a:xfrm>
              <a:off x="0" y="0"/>
              <a:ext cx="0" cy="0"/>
            </a:xfrm>
            <a:prstGeom prst="rect">
              <a:avLst/>
            </a:prstGeom>
            <a:solidFill>
              <a:srgbClr val="969696" mc:Ignorable="a14" a14:legacySpreadsheetColorIndex="55"/>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Include Inflation Rate</a:t>
              </a:r>
            </a:p>
          </xdr:txBody>
        </xdr:sp>
        <xdr:clientData fLocksWithSheet="0"/>
      </xdr:twoCellAnchor>
    </mc:Choice>
    <mc:Fallback/>
  </mc:AlternateContent>
</xdr:wsDr>
</file>

<file path=xl/drawings/drawing5.xml><?xml version="1.0" encoding="utf-8"?>
<xdr:wsDr xmlns:xdr="http://schemas.openxmlformats.org/drawingml/2006/spreadsheetDrawing" xmlns:a="http://schemas.openxmlformats.org/drawingml/2006/main">
  <xdr:twoCellAnchor editAs="oneCell">
    <xdr:from>
      <xdr:col>0</xdr:col>
      <xdr:colOff>304802</xdr:colOff>
      <xdr:row>0</xdr:row>
      <xdr:rowOff>23812</xdr:rowOff>
    </xdr:from>
    <xdr:to>
      <xdr:col>0</xdr:col>
      <xdr:colOff>1757364</xdr:colOff>
      <xdr:row>2</xdr:row>
      <xdr:rowOff>0</xdr:rowOff>
    </xdr:to>
    <xdr:pic>
      <xdr:nvPicPr>
        <xdr:cNvPr id="2" name="Picture 24" descr="http://division.uaex.edu/Logos/Division_Ag/UA-color-center-small.png">
          <a:extLst>
            <a:ext uri="{FF2B5EF4-FFF2-40B4-BE49-F238E27FC236}">
              <a16:creationId xmlns:a16="http://schemas.microsoft.com/office/drawing/2014/main" id="{00000000-0008-0000-0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04802" y="23812"/>
          <a:ext cx="1452562" cy="862076"/>
        </a:xfrm>
        <a:prstGeom prst="rect">
          <a:avLst/>
        </a:prstGeom>
        <a:noFill/>
      </xdr:spPr>
    </xdr:pic>
    <xdr:clientData/>
  </xdr:twoCellAnchor>
  <xdr:twoCellAnchor editAs="oneCell">
    <xdr:from>
      <xdr:col>95</xdr:col>
      <xdr:colOff>559594</xdr:colOff>
      <xdr:row>58</xdr:row>
      <xdr:rowOff>130968</xdr:rowOff>
    </xdr:from>
    <xdr:to>
      <xdr:col>113</xdr:col>
      <xdr:colOff>99690</xdr:colOff>
      <xdr:row>120</xdr:row>
      <xdr:rowOff>175748</xdr:rowOff>
    </xdr:to>
    <xdr:pic>
      <xdr:nvPicPr>
        <xdr:cNvPr id="4" name="Picture 3">
          <a:extLst>
            <a:ext uri="{FF2B5EF4-FFF2-40B4-BE49-F238E27FC236}">
              <a16:creationId xmlns:a16="http://schemas.microsoft.com/office/drawing/2014/main" id="{00000000-0008-0000-0700-000004000000}"/>
            </a:ext>
          </a:extLst>
        </xdr:cNvPr>
        <xdr:cNvPicPr>
          <a:picLocks noChangeAspect="1"/>
        </xdr:cNvPicPr>
      </xdr:nvPicPr>
      <xdr:blipFill>
        <a:blip xmlns:r="http://schemas.openxmlformats.org/officeDocument/2006/relationships" r:embed="rId2" cstate="print"/>
        <a:stretch>
          <a:fillRect/>
        </a:stretch>
      </xdr:blipFill>
      <xdr:spPr>
        <a:xfrm>
          <a:off x="20990719" y="8572499"/>
          <a:ext cx="10565284" cy="12229636"/>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11</xdr:col>
          <xdr:colOff>0</xdr:colOff>
          <xdr:row>34</xdr:row>
          <xdr:rowOff>85725</xdr:rowOff>
        </xdr:from>
        <xdr:to>
          <xdr:col>13</xdr:col>
          <xdr:colOff>0</xdr:colOff>
          <xdr:row>35</xdr:row>
          <xdr:rowOff>123825</xdr:rowOff>
        </xdr:to>
        <xdr:sp macro="" textlink="">
          <xdr:nvSpPr>
            <xdr:cNvPr id="7173" name="Check Box 5" hidden="1">
              <a:extLst>
                <a:ext uri="{63B3BB69-23CF-44E3-9099-C40C66FF867C}">
                  <a14:compatExt spid="_x0000_s7173"/>
                </a:ext>
                <a:ext uri="{FF2B5EF4-FFF2-40B4-BE49-F238E27FC236}">
                  <a16:creationId xmlns:a16="http://schemas.microsoft.com/office/drawing/2014/main" id="{00000000-0008-0000-0700-0000051C0000}"/>
                </a:ext>
              </a:extLst>
            </xdr:cNvPr>
            <xdr:cNvSpPr/>
          </xdr:nvSpPr>
          <xdr:spPr bwMode="auto">
            <a:xfrm>
              <a:off x="0" y="0"/>
              <a:ext cx="0" cy="0"/>
            </a:xfrm>
            <a:prstGeom prst="rect">
              <a:avLst/>
            </a:prstGeom>
            <a:solidFill>
              <a:srgbClr val="969696" mc:Ignorable="a14" a14:legacySpreadsheetColorIndex="55"/>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Include Inflation rate</a:t>
              </a:r>
            </a:p>
          </xdr:txBody>
        </xdr:sp>
        <xdr:clientData fLocksWithSheet="0"/>
      </xdr:twoCellAnchor>
    </mc:Choice>
    <mc:Fallback/>
  </mc:AlternateContent>
</xdr:wsDr>
</file>

<file path=xl/drawings/drawing6.xml><?xml version="1.0" encoding="utf-8"?>
<xdr:wsDr xmlns:xdr="http://schemas.openxmlformats.org/drawingml/2006/spreadsheetDrawing" xmlns:a="http://schemas.openxmlformats.org/drawingml/2006/main">
  <xdr:twoCellAnchor editAs="oneCell">
    <xdr:from>
      <xdr:col>0</xdr:col>
      <xdr:colOff>304802</xdr:colOff>
      <xdr:row>0</xdr:row>
      <xdr:rowOff>23812</xdr:rowOff>
    </xdr:from>
    <xdr:to>
      <xdr:col>0</xdr:col>
      <xdr:colOff>1757364</xdr:colOff>
      <xdr:row>2</xdr:row>
      <xdr:rowOff>0</xdr:rowOff>
    </xdr:to>
    <xdr:pic>
      <xdr:nvPicPr>
        <xdr:cNvPr id="2" name="Picture 24" descr="http://division.uaex.edu/Logos/Division_Ag/UA-color-center-small.png">
          <a:extLst>
            <a:ext uri="{FF2B5EF4-FFF2-40B4-BE49-F238E27FC236}">
              <a16:creationId xmlns:a16="http://schemas.microsoft.com/office/drawing/2014/main" id="{00000000-0008-0000-09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04802" y="23812"/>
          <a:ext cx="1452562" cy="852488"/>
        </a:xfrm>
        <a:prstGeom prst="rect">
          <a:avLst/>
        </a:prstGeom>
        <a:noFill/>
      </xdr:spPr>
    </xdr:pic>
    <xdr:clientData/>
  </xdr:twoCellAnchor>
  <xdr:oneCellAnchor>
    <xdr:from>
      <xdr:col>67</xdr:col>
      <xdr:colOff>157666</xdr:colOff>
      <xdr:row>39</xdr:row>
      <xdr:rowOff>182705</xdr:rowOff>
    </xdr:from>
    <xdr:ext cx="184730" cy="937629"/>
    <xdr:sp macro="" textlink="">
      <xdr:nvSpPr>
        <xdr:cNvPr id="4" name="Rectangle 3">
          <a:extLst>
            <a:ext uri="{FF2B5EF4-FFF2-40B4-BE49-F238E27FC236}">
              <a16:creationId xmlns:a16="http://schemas.microsoft.com/office/drawing/2014/main" id="{00000000-0008-0000-0900-000004000000}"/>
            </a:ext>
          </a:extLst>
        </xdr:cNvPr>
        <xdr:cNvSpPr/>
      </xdr:nvSpPr>
      <xdr:spPr>
        <a:xfrm>
          <a:off x="9813635" y="4230830"/>
          <a:ext cx="184730" cy="937629"/>
        </a:xfrm>
        <a:prstGeom prst="rect">
          <a:avLst/>
        </a:prstGeom>
        <a:noFill/>
      </xdr:spPr>
      <xdr:txBody>
        <a:bodyPr wrap="none" lIns="91440" tIns="45720" rIns="91440" bIns="45720">
          <a:spAutoFit/>
        </a:bodyPr>
        <a:lstStyle/>
        <a:p>
          <a:pPr algn="ctr"/>
          <a:endParaRPr lang="en-US" sz="5400" b="1" cap="none" spc="0">
            <a:ln w="18000">
              <a:solidFill>
                <a:schemeClr val="accent2">
                  <a:satMod val="140000"/>
                </a:schemeClr>
              </a:solidFill>
              <a:prstDash val="solid"/>
              <a:miter lim="800000"/>
            </a:ln>
            <a:noFill/>
            <a:effectLst>
              <a:outerShdw blurRad="25500" dist="23000" dir="7020000" algn="tl">
                <a:srgbClr val="000000">
                  <a:alpha val="50000"/>
                </a:srgbClr>
              </a:outerShdw>
            </a:effectLst>
          </a:endParaRPr>
        </a:p>
      </xdr:txBody>
    </xdr:sp>
    <xdr:clientData/>
  </xdr:oneCellAnchor>
  <xdr:oneCellAnchor>
    <xdr:from>
      <xdr:col>78</xdr:col>
      <xdr:colOff>519263</xdr:colOff>
      <xdr:row>53</xdr:row>
      <xdr:rowOff>166688</xdr:rowOff>
    </xdr:from>
    <xdr:ext cx="937629" cy="14318474"/>
    <xdr:sp macro="" textlink="">
      <xdr:nvSpPr>
        <xdr:cNvPr id="6" name="Rectangle 5">
          <a:extLst>
            <a:ext uri="{FF2B5EF4-FFF2-40B4-BE49-F238E27FC236}">
              <a16:creationId xmlns:a16="http://schemas.microsoft.com/office/drawing/2014/main" id="{00000000-0008-0000-0900-000006000000}"/>
            </a:ext>
          </a:extLst>
        </xdr:cNvPr>
        <xdr:cNvSpPr/>
      </xdr:nvSpPr>
      <xdr:spPr>
        <a:xfrm rot="18610409">
          <a:off x="13081247" y="13643673"/>
          <a:ext cx="14318474" cy="937629"/>
        </a:xfrm>
        <a:prstGeom prst="rect">
          <a:avLst/>
        </a:prstGeom>
        <a:noFill/>
      </xdr:spPr>
      <xdr:txBody>
        <a:bodyPr wrap="none" lIns="91440" tIns="45720" rIns="91440" bIns="45720">
          <a:spAutoFit/>
        </a:bodyPr>
        <a:lstStyle/>
        <a:p>
          <a:pPr algn="ctr"/>
          <a:r>
            <a:rPr lang="en-US" sz="5400" b="1" cap="none" spc="0">
              <a:ln w="18000">
                <a:solidFill>
                  <a:schemeClr val="accent2">
                    <a:satMod val="140000"/>
                  </a:schemeClr>
                </a:solidFill>
                <a:prstDash val="solid"/>
                <a:miter lim="800000"/>
              </a:ln>
              <a:noFill/>
              <a:effectLst>
                <a:outerShdw blurRad="25500" dist="23000" dir="7020000" algn="tl">
                  <a:srgbClr val="000000">
                    <a:alpha val="50000"/>
                  </a:srgbClr>
                </a:outerShdw>
              </a:effectLst>
            </a:rPr>
            <a:t>Internal</a:t>
          </a:r>
          <a:r>
            <a:rPr lang="en-US" sz="5400" b="1" cap="none" spc="0" baseline="0">
              <a:ln w="18000">
                <a:solidFill>
                  <a:schemeClr val="accent2">
                    <a:satMod val="140000"/>
                  </a:schemeClr>
                </a:solidFill>
                <a:prstDash val="solid"/>
                <a:miter lim="800000"/>
              </a:ln>
              <a:noFill/>
              <a:effectLst>
                <a:outerShdw blurRad="25500" dist="23000" dir="7020000" algn="tl">
                  <a:srgbClr val="000000">
                    <a:alpha val="50000"/>
                  </a:srgbClr>
                </a:outerShdw>
              </a:effectLst>
            </a:rPr>
            <a:t> Use only. Not to be shared with sponsor. </a:t>
          </a:r>
          <a:endParaRPr lang="en-US" sz="5400" b="1" cap="none" spc="0">
            <a:ln w="18000">
              <a:solidFill>
                <a:schemeClr val="accent2">
                  <a:satMod val="140000"/>
                </a:schemeClr>
              </a:solidFill>
              <a:prstDash val="solid"/>
              <a:miter lim="800000"/>
            </a:ln>
            <a:noFill/>
            <a:effectLst>
              <a:outerShdw blurRad="25500" dist="23000" dir="7020000" algn="tl">
                <a:srgbClr val="000000">
                  <a:alpha val="50000"/>
                </a:srgbClr>
              </a:outerShdw>
            </a:effectLst>
          </a:endParaRPr>
        </a:p>
      </xdr:txBody>
    </xdr:sp>
    <xdr:clientData/>
  </xdr:oneCellAnchor>
  <mc:AlternateContent xmlns:mc="http://schemas.openxmlformats.org/markup-compatibility/2006">
    <mc:Choice xmlns:a14="http://schemas.microsoft.com/office/drawing/2010/main" Requires="a14">
      <xdr:twoCellAnchor editAs="oneCell">
        <xdr:from>
          <xdr:col>10</xdr:col>
          <xdr:colOff>38100</xdr:colOff>
          <xdr:row>34</xdr:row>
          <xdr:rowOff>123825</xdr:rowOff>
        </xdr:from>
        <xdr:to>
          <xdr:col>11</xdr:col>
          <xdr:colOff>657225</xdr:colOff>
          <xdr:row>35</xdr:row>
          <xdr:rowOff>171450</xdr:rowOff>
        </xdr:to>
        <xdr:sp macro="" textlink="">
          <xdr:nvSpPr>
            <xdr:cNvPr id="8197" name="Check Box 5" hidden="1">
              <a:extLst>
                <a:ext uri="{63B3BB69-23CF-44E3-9099-C40C66FF867C}">
                  <a14:compatExt spid="_x0000_s8197"/>
                </a:ext>
                <a:ext uri="{FF2B5EF4-FFF2-40B4-BE49-F238E27FC236}">
                  <a16:creationId xmlns:a16="http://schemas.microsoft.com/office/drawing/2014/main" id="{00000000-0008-0000-0900-000005200000}"/>
                </a:ext>
              </a:extLst>
            </xdr:cNvPr>
            <xdr:cNvSpPr/>
          </xdr:nvSpPr>
          <xdr:spPr bwMode="auto">
            <a:xfrm>
              <a:off x="0" y="0"/>
              <a:ext cx="0" cy="0"/>
            </a:xfrm>
            <a:prstGeom prst="rect">
              <a:avLst/>
            </a:prstGeom>
            <a:solidFill>
              <a:srgbClr val="969696" mc:Ignorable="a14" a14:legacySpreadsheetColorIndex="55"/>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Include Inflation Rate</a:t>
              </a:r>
            </a:p>
          </xdr:txBody>
        </xdr:sp>
        <xdr:clientData fLocksWithSheet="0"/>
      </xdr:twoCellAnchor>
    </mc:Choice>
    <mc:Fallback/>
  </mc:AlternateContent>
</xdr:wsDr>
</file>

<file path=xl/drawings/drawing7.xml><?xml version="1.0" encoding="utf-8"?>
<xdr:wsDr xmlns:xdr="http://schemas.openxmlformats.org/drawingml/2006/spreadsheetDrawing" xmlns:a="http://schemas.openxmlformats.org/drawingml/2006/main">
  <xdr:twoCellAnchor editAs="oneCell">
    <xdr:from>
      <xdr:col>0</xdr:col>
      <xdr:colOff>304802</xdr:colOff>
      <xdr:row>0</xdr:row>
      <xdr:rowOff>23812</xdr:rowOff>
    </xdr:from>
    <xdr:to>
      <xdr:col>0</xdr:col>
      <xdr:colOff>1757364</xdr:colOff>
      <xdr:row>2</xdr:row>
      <xdr:rowOff>0</xdr:rowOff>
    </xdr:to>
    <xdr:pic>
      <xdr:nvPicPr>
        <xdr:cNvPr id="2" name="Picture 24" descr="http://division.uaex.edu/Logos/Division_Ag/UA-color-center-small.png">
          <a:extLst>
            <a:ext uri="{FF2B5EF4-FFF2-40B4-BE49-F238E27FC236}">
              <a16:creationId xmlns:a16="http://schemas.microsoft.com/office/drawing/2014/main" id="{00000000-0008-0000-0B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04802" y="23812"/>
          <a:ext cx="1452562" cy="862076"/>
        </a:xfrm>
        <a:prstGeom prst="rect">
          <a:avLst/>
        </a:prstGeom>
        <a:noFill/>
      </xdr:spPr>
    </xdr:pic>
    <xdr:clientData/>
  </xdr:twoCellAnchor>
  <xdr:twoCellAnchor editAs="oneCell">
    <xdr:from>
      <xdr:col>78</xdr:col>
      <xdr:colOff>285750</xdr:colOff>
      <xdr:row>66</xdr:row>
      <xdr:rowOff>71438</xdr:rowOff>
    </xdr:from>
    <xdr:to>
      <xdr:col>95</xdr:col>
      <xdr:colOff>594991</xdr:colOff>
      <xdr:row>129</xdr:row>
      <xdr:rowOff>97168</xdr:rowOff>
    </xdr:to>
    <xdr:pic>
      <xdr:nvPicPr>
        <xdr:cNvPr id="4" name="Picture 3">
          <a:extLst>
            <a:ext uri="{FF2B5EF4-FFF2-40B4-BE49-F238E27FC236}">
              <a16:creationId xmlns:a16="http://schemas.microsoft.com/office/drawing/2014/main" id="{00000000-0008-0000-0B00-000004000000}"/>
            </a:ext>
          </a:extLst>
        </xdr:cNvPr>
        <xdr:cNvPicPr>
          <a:picLocks noChangeAspect="1"/>
        </xdr:cNvPicPr>
      </xdr:nvPicPr>
      <xdr:blipFill>
        <a:blip xmlns:r="http://schemas.openxmlformats.org/officeDocument/2006/relationships" r:embed="rId2" cstate="print"/>
        <a:stretch>
          <a:fillRect/>
        </a:stretch>
      </xdr:blipFill>
      <xdr:spPr>
        <a:xfrm>
          <a:off x="19121438" y="9560719"/>
          <a:ext cx="10565284" cy="12229636"/>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11</xdr:col>
          <xdr:colOff>0</xdr:colOff>
          <xdr:row>34</xdr:row>
          <xdr:rowOff>171450</xdr:rowOff>
        </xdr:from>
        <xdr:to>
          <xdr:col>12</xdr:col>
          <xdr:colOff>657225</xdr:colOff>
          <xdr:row>36</xdr:row>
          <xdr:rowOff>38100</xdr:rowOff>
        </xdr:to>
        <xdr:sp macro="" textlink="">
          <xdr:nvSpPr>
            <xdr:cNvPr id="9221" name="Check Box 5" hidden="1">
              <a:extLst>
                <a:ext uri="{63B3BB69-23CF-44E3-9099-C40C66FF867C}">
                  <a14:compatExt spid="_x0000_s9221"/>
                </a:ext>
                <a:ext uri="{FF2B5EF4-FFF2-40B4-BE49-F238E27FC236}">
                  <a16:creationId xmlns:a16="http://schemas.microsoft.com/office/drawing/2014/main" id="{00000000-0008-0000-0B00-000005240000}"/>
                </a:ext>
              </a:extLst>
            </xdr:cNvPr>
            <xdr:cNvSpPr/>
          </xdr:nvSpPr>
          <xdr:spPr bwMode="auto">
            <a:xfrm>
              <a:off x="0" y="0"/>
              <a:ext cx="0" cy="0"/>
            </a:xfrm>
            <a:prstGeom prst="rect">
              <a:avLst/>
            </a:prstGeom>
            <a:solidFill>
              <a:srgbClr val="969696" mc:Ignorable="a14" a14:legacySpreadsheetColorIndex="55"/>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Include Inflation Rate</a:t>
              </a:r>
            </a:p>
          </xdr:txBody>
        </xdr:sp>
        <xdr:clientData fLocksWithSheet="0"/>
      </xdr:twoCellAnchor>
    </mc:Choice>
    <mc:Fallback/>
  </mc:AlternateContent>
  <xdr:oneCellAnchor>
    <xdr:from>
      <xdr:col>66</xdr:col>
      <xdr:colOff>157666</xdr:colOff>
      <xdr:row>39</xdr:row>
      <xdr:rowOff>182705</xdr:rowOff>
    </xdr:from>
    <xdr:ext cx="184730" cy="937629"/>
    <xdr:sp macro="" textlink="">
      <xdr:nvSpPr>
        <xdr:cNvPr id="5" name="Rectangle 4">
          <a:extLst>
            <a:ext uri="{FF2B5EF4-FFF2-40B4-BE49-F238E27FC236}">
              <a16:creationId xmlns:a16="http://schemas.microsoft.com/office/drawing/2014/main" id="{00000000-0008-0000-0B00-000005000000}"/>
            </a:ext>
          </a:extLst>
        </xdr:cNvPr>
        <xdr:cNvSpPr/>
      </xdr:nvSpPr>
      <xdr:spPr>
        <a:xfrm>
          <a:off x="14711866" y="4240355"/>
          <a:ext cx="184730" cy="937629"/>
        </a:xfrm>
        <a:prstGeom prst="rect">
          <a:avLst/>
        </a:prstGeom>
        <a:noFill/>
      </xdr:spPr>
      <xdr:txBody>
        <a:bodyPr wrap="none" lIns="91440" tIns="45720" rIns="91440" bIns="45720">
          <a:spAutoFit/>
        </a:bodyPr>
        <a:lstStyle/>
        <a:p>
          <a:pPr algn="ctr"/>
          <a:endParaRPr lang="en-US" sz="5400" b="1" cap="none" spc="0">
            <a:ln w="18000">
              <a:solidFill>
                <a:schemeClr val="accent2">
                  <a:satMod val="140000"/>
                </a:schemeClr>
              </a:solidFill>
              <a:prstDash val="solid"/>
              <a:miter lim="800000"/>
            </a:ln>
            <a:noFill/>
            <a:effectLst>
              <a:outerShdw blurRad="25500" dist="23000" dir="7020000" algn="tl">
                <a:srgbClr val="000000">
                  <a:alpha val="50000"/>
                </a:srgbClr>
              </a:outerShdw>
            </a:effectLst>
          </a:endParaRPr>
        </a:p>
      </xdr:txBody>
    </xdr:sp>
    <xdr:clientData/>
  </xdr:oneCellAnchor>
</xdr:wsDr>
</file>

<file path=xl/drawings/drawing8.xml><?xml version="1.0" encoding="utf-8"?>
<xdr:wsDr xmlns:xdr="http://schemas.openxmlformats.org/drawingml/2006/spreadsheetDrawing" xmlns:a="http://schemas.openxmlformats.org/drawingml/2006/main">
  <xdr:twoCellAnchor editAs="oneCell">
    <xdr:from>
      <xdr:col>0</xdr:col>
      <xdr:colOff>304802</xdr:colOff>
      <xdr:row>0</xdr:row>
      <xdr:rowOff>23812</xdr:rowOff>
    </xdr:from>
    <xdr:to>
      <xdr:col>0</xdr:col>
      <xdr:colOff>1757364</xdr:colOff>
      <xdr:row>2</xdr:row>
      <xdr:rowOff>0</xdr:rowOff>
    </xdr:to>
    <xdr:pic>
      <xdr:nvPicPr>
        <xdr:cNvPr id="2" name="Picture 24" descr="http://division.uaex.edu/Logos/Division_Ag/UA-color-center-small.png">
          <a:extLst>
            <a:ext uri="{FF2B5EF4-FFF2-40B4-BE49-F238E27FC236}">
              <a16:creationId xmlns:a16="http://schemas.microsoft.com/office/drawing/2014/main" id="{00000000-0008-0000-0D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04802" y="23812"/>
          <a:ext cx="1452562" cy="862076"/>
        </a:xfrm>
        <a:prstGeom prst="rect">
          <a:avLst/>
        </a:prstGeom>
        <a:noFill/>
      </xdr:spPr>
    </xdr:pic>
    <xdr:clientData/>
  </xdr:twoCellAnchor>
  <xdr:twoCellAnchor editAs="oneCell">
    <xdr:from>
      <xdr:col>74</xdr:col>
      <xdr:colOff>321469</xdr:colOff>
      <xdr:row>75</xdr:row>
      <xdr:rowOff>154781</xdr:rowOff>
    </xdr:from>
    <xdr:to>
      <xdr:col>92</xdr:col>
      <xdr:colOff>173509</xdr:colOff>
      <xdr:row>138</xdr:row>
      <xdr:rowOff>180510</xdr:rowOff>
    </xdr:to>
    <xdr:pic>
      <xdr:nvPicPr>
        <xdr:cNvPr id="4" name="Picture 3">
          <a:extLst>
            <a:ext uri="{FF2B5EF4-FFF2-40B4-BE49-F238E27FC236}">
              <a16:creationId xmlns:a16="http://schemas.microsoft.com/office/drawing/2014/main" id="{00000000-0008-0000-0D00-000004000000}"/>
            </a:ext>
          </a:extLst>
        </xdr:cNvPr>
        <xdr:cNvPicPr>
          <a:picLocks noChangeAspect="1"/>
        </xdr:cNvPicPr>
      </xdr:nvPicPr>
      <xdr:blipFill>
        <a:blip xmlns:r="http://schemas.openxmlformats.org/officeDocument/2006/relationships" r:embed="rId2" cstate="print"/>
        <a:stretch>
          <a:fillRect/>
        </a:stretch>
      </xdr:blipFill>
      <xdr:spPr>
        <a:xfrm>
          <a:off x="16799719" y="11465719"/>
          <a:ext cx="10565284" cy="12229636"/>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11</xdr:col>
          <xdr:colOff>0</xdr:colOff>
          <xdr:row>34</xdr:row>
          <xdr:rowOff>123825</xdr:rowOff>
        </xdr:from>
        <xdr:to>
          <xdr:col>12</xdr:col>
          <xdr:colOff>647700</xdr:colOff>
          <xdr:row>35</xdr:row>
          <xdr:rowOff>171450</xdr:rowOff>
        </xdr:to>
        <xdr:sp macro="" textlink="">
          <xdr:nvSpPr>
            <xdr:cNvPr id="10245" name="Check Box 5" hidden="1">
              <a:extLst>
                <a:ext uri="{63B3BB69-23CF-44E3-9099-C40C66FF867C}">
                  <a14:compatExt spid="_x0000_s10245"/>
                </a:ext>
                <a:ext uri="{FF2B5EF4-FFF2-40B4-BE49-F238E27FC236}">
                  <a16:creationId xmlns:a16="http://schemas.microsoft.com/office/drawing/2014/main" id="{00000000-0008-0000-0D00-000005280000}"/>
                </a:ext>
              </a:extLst>
            </xdr:cNvPr>
            <xdr:cNvSpPr/>
          </xdr:nvSpPr>
          <xdr:spPr bwMode="auto">
            <a:xfrm>
              <a:off x="0" y="0"/>
              <a:ext cx="0" cy="0"/>
            </a:xfrm>
            <a:prstGeom prst="rect">
              <a:avLst/>
            </a:prstGeom>
            <a:solidFill>
              <a:srgbClr val="969696" mc:Ignorable="a14" a14:legacySpreadsheetColorIndex="55"/>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Include Inflation Rate</a:t>
              </a:r>
            </a:p>
          </xdr:txBody>
        </xdr:sp>
        <xdr:clientData fLocksWithSheet="0"/>
      </xdr:twoCellAnchor>
    </mc:Choice>
    <mc:Fallback/>
  </mc:AlternateContent>
  <xdr:oneCellAnchor>
    <xdr:from>
      <xdr:col>66</xdr:col>
      <xdr:colOff>157666</xdr:colOff>
      <xdr:row>39</xdr:row>
      <xdr:rowOff>182705</xdr:rowOff>
    </xdr:from>
    <xdr:ext cx="184730" cy="937629"/>
    <xdr:sp macro="" textlink="">
      <xdr:nvSpPr>
        <xdr:cNvPr id="5" name="Rectangle 4">
          <a:extLst>
            <a:ext uri="{FF2B5EF4-FFF2-40B4-BE49-F238E27FC236}">
              <a16:creationId xmlns:a16="http://schemas.microsoft.com/office/drawing/2014/main" id="{00000000-0008-0000-0D00-000005000000}"/>
            </a:ext>
          </a:extLst>
        </xdr:cNvPr>
        <xdr:cNvSpPr/>
      </xdr:nvSpPr>
      <xdr:spPr>
        <a:xfrm>
          <a:off x="13730791" y="4373705"/>
          <a:ext cx="184730" cy="937629"/>
        </a:xfrm>
        <a:prstGeom prst="rect">
          <a:avLst/>
        </a:prstGeom>
        <a:noFill/>
      </xdr:spPr>
      <xdr:txBody>
        <a:bodyPr wrap="none" lIns="91440" tIns="45720" rIns="91440" bIns="45720">
          <a:spAutoFit/>
        </a:bodyPr>
        <a:lstStyle/>
        <a:p>
          <a:pPr algn="ctr"/>
          <a:endParaRPr lang="en-US" sz="5400" b="1" cap="none" spc="0">
            <a:ln w="18000">
              <a:solidFill>
                <a:schemeClr val="accent2">
                  <a:satMod val="140000"/>
                </a:schemeClr>
              </a:solidFill>
              <a:prstDash val="solid"/>
              <a:miter lim="800000"/>
            </a:ln>
            <a:noFill/>
            <a:effectLst>
              <a:outerShdw blurRad="25500" dist="23000" dir="7020000" algn="tl">
                <a:srgbClr val="000000">
                  <a:alpha val="50000"/>
                </a:srgbClr>
              </a:outerShdw>
            </a:effectLst>
          </a:endParaRPr>
        </a:p>
      </xdr:txBody>
    </xdr:sp>
    <xdr:clientData/>
  </xdr:oneCellAnchor>
</xdr:wsDr>
</file>

<file path=xl/drawings/drawing9.xml><?xml version="1.0" encoding="utf-8"?>
<xdr:wsDr xmlns:xdr="http://schemas.openxmlformats.org/drawingml/2006/spreadsheetDrawing" xmlns:a="http://schemas.openxmlformats.org/drawingml/2006/main">
  <xdr:twoCellAnchor editAs="oneCell">
    <xdr:from>
      <xdr:col>0</xdr:col>
      <xdr:colOff>304800</xdr:colOff>
      <xdr:row>0</xdr:row>
      <xdr:rowOff>23811</xdr:rowOff>
    </xdr:from>
    <xdr:to>
      <xdr:col>0</xdr:col>
      <xdr:colOff>1601363</xdr:colOff>
      <xdr:row>1</xdr:row>
      <xdr:rowOff>485775</xdr:rowOff>
    </xdr:to>
    <xdr:pic>
      <xdr:nvPicPr>
        <xdr:cNvPr id="2" name="Picture 24" descr="http://division.uaex.edu/Logos/Division_Ag/UA-color-center-small.png">
          <a:extLst>
            <a:ext uri="{FF2B5EF4-FFF2-40B4-BE49-F238E27FC236}">
              <a16:creationId xmlns:a16="http://schemas.microsoft.com/office/drawing/2014/main" id="{00000000-0008-0000-0E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04800" y="23811"/>
          <a:ext cx="1296563" cy="757239"/>
        </a:xfrm>
        <a:prstGeom prst="rect">
          <a:avLst/>
        </a:prstGeom>
        <a:noFill/>
      </xdr:spPr>
    </xdr:pic>
    <xdr:clientData/>
  </xdr:twoCellAnchor>
  <xdr:oneCellAnchor>
    <xdr:from>
      <xdr:col>14</xdr:col>
      <xdr:colOff>40687</xdr:colOff>
      <xdr:row>72</xdr:row>
      <xdr:rowOff>179373</xdr:rowOff>
    </xdr:from>
    <xdr:ext cx="556802" cy="11492139"/>
    <xdr:sp macro="" textlink="">
      <xdr:nvSpPr>
        <xdr:cNvPr id="4" name="Rectangle 3">
          <a:extLst>
            <a:ext uri="{FF2B5EF4-FFF2-40B4-BE49-F238E27FC236}">
              <a16:creationId xmlns:a16="http://schemas.microsoft.com/office/drawing/2014/main" id="{00000000-0008-0000-0E00-000004000000}"/>
            </a:ext>
          </a:extLst>
        </xdr:cNvPr>
        <xdr:cNvSpPr/>
      </xdr:nvSpPr>
      <xdr:spPr>
        <a:xfrm rot="18610409">
          <a:off x="3888468" y="20991817"/>
          <a:ext cx="11492139" cy="556802"/>
        </a:xfrm>
        <a:prstGeom prst="rect">
          <a:avLst/>
        </a:prstGeom>
        <a:noFill/>
      </xdr:spPr>
      <xdr:txBody>
        <a:bodyPr wrap="square" lIns="91440" tIns="45720" rIns="91440" bIns="45720">
          <a:noAutofit/>
        </a:bodyPr>
        <a:lstStyle/>
        <a:p>
          <a:pPr algn="ctr"/>
          <a:r>
            <a:rPr lang="en-US" sz="3600" b="1" cap="none" spc="0">
              <a:ln w="18000">
                <a:solidFill>
                  <a:schemeClr val="accent2">
                    <a:satMod val="140000"/>
                  </a:schemeClr>
                </a:solidFill>
                <a:prstDash val="solid"/>
                <a:miter lim="800000"/>
              </a:ln>
              <a:noFill/>
              <a:effectLst>
                <a:outerShdw blurRad="25500" dist="23000" dir="7020000" algn="tl">
                  <a:srgbClr val="000000">
                    <a:alpha val="50000"/>
                  </a:srgbClr>
                </a:outerShdw>
              </a:effectLst>
            </a:rPr>
            <a:t>Internal</a:t>
          </a:r>
          <a:r>
            <a:rPr lang="en-US" sz="3600" b="1" cap="none" spc="0" baseline="0">
              <a:ln w="18000">
                <a:solidFill>
                  <a:schemeClr val="accent2">
                    <a:satMod val="140000"/>
                  </a:schemeClr>
                </a:solidFill>
                <a:prstDash val="solid"/>
                <a:miter lim="800000"/>
              </a:ln>
              <a:noFill/>
              <a:effectLst>
                <a:outerShdw blurRad="25500" dist="23000" dir="7020000" algn="tl">
                  <a:srgbClr val="000000">
                    <a:alpha val="50000"/>
                  </a:srgbClr>
                </a:outerShdw>
              </a:effectLst>
            </a:rPr>
            <a:t> Use only. Not to be shared with sponsor. </a:t>
          </a:r>
          <a:endParaRPr lang="en-US" sz="3600" b="1" cap="none" spc="0">
            <a:ln w="18000">
              <a:solidFill>
                <a:schemeClr val="accent2">
                  <a:satMod val="140000"/>
                </a:schemeClr>
              </a:solidFill>
              <a:prstDash val="solid"/>
              <a:miter lim="800000"/>
            </a:ln>
            <a:noFill/>
            <a:effectLst>
              <a:outerShdw blurRad="25500" dist="23000" dir="7020000" algn="tl">
                <a:srgbClr val="000000">
                  <a:alpha val="50000"/>
                </a:srgbClr>
              </a:outerShdw>
            </a:effectLst>
          </a:endParaRP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8.bin"/><Relationship Id="rId5" Type="http://schemas.openxmlformats.org/officeDocument/2006/relationships/comments" Target="../comments6.xml"/><Relationship Id="rId4" Type="http://schemas.openxmlformats.org/officeDocument/2006/relationships/ctrlProp" Target="../ctrlProps/ctrlProp7.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10.bin"/><Relationship Id="rId5" Type="http://schemas.openxmlformats.org/officeDocument/2006/relationships/comments" Target="../comments7.xml"/><Relationship Id="rId4" Type="http://schemas.openxmlformats.org/officeDocument/2006/relationships/ctrlProp" Target="../ctrlProps/ctrlProp8.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8.xml"/><Relationship Id="rId1" Type="http://schemas.openxmlformats.org/officeDocument/2006/relationships/printerSettings" Target="../printerSettings/printerSettings11.bin"/><Relationship Id="rId5" Type="http://schemas.openxmlformats.org/officeDocument/2006/relationships/comments" Target="../comments8.xml"/><Relationship Id="rId4" Type="http://schemas.openxmlformats.org/officeDocument/2006/relationships/ctrlProp" Target="../ctrlProps/ctrlProp9.xm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2.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3.bin"/></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8" Type="http://schemas.openxmlformats.org/officeDocument/2006/relationships/comments" Target="../comments2.xml"/><Relationship Id="rId3" Type="http://schemas.openxmlformats.org/officeDocument/2006/relationships/vmlDrawing" Target="../drawings/vmlDrawing2.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5.bin"/><Relationship Id="rId5" Type="http://schemas.openxmlformats.org/officeDocument/2006/relationships/comments" Target="../comments4.xml"/><Relationship Id="rId4" Type="http://schemas.openxmlformats.org/officeDocument/2006/relationships/ctrlProp" Target="../ctrlProps/ctrlProp5.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7.bin"/><Relationship Id="rId5" Type="http://schemas.openxmlformats.org/officeDocument/2006/relationships/comments" Target="../comments5.xml"/><Relationship Id="rId4"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dimension ref="B2:D104"/>
  <sheetViews>
    <sheetView topLeftCell="B1" zoomScale="90" zoomScaleNormal="90" workbookViewId="0">
      <selection activeCell="H9" sqref="H9"/>
    </sheetView>
  </sheetViews>
  <sheetFormatPr defaultColWidth="8.85546875" defaultRowHeight="12" x14ac:dyDescent="0.2"/>
  <cols>
    <col min="1" max="1" width="1.7109375" style="1191" customWidth="1"/>
    <col min="2" max="2" width="24.7109375" style="1191" customWidth="1"/>
    <col min="3" max="3" width="18.28515625" style="1201" customWidth="1"/>
    <col min="4" max="4" width="151.140625" style="1191" customWidth="1"/>
    <col min="5" max="16384" width="8.85546875" style="1191"/>
  </cols>
  <sheetData>
    <row r="2" spans="2:4" ht="19.899999999999999" customHeight="1" x14ac:dyDescent="0.2">
      <c r="B2" s="2586" t="s">
        <v>269</v>
      </c>
      <c r="C2" s="2587"/>
      <c r="D2" s="2588"/>
    </row>
    <row r="3" spans="2:4" x14ac:dyDescent="0.2">
      <c r="B3" s="1241"/>
      <c r="C3" s="1211"/>
      <c r="D3" s="1202"/>
    </row>
    <row r="4" spans="2:4" ht="41.45" customHeight="1" x14ac:dyDescent="0.25">
      <c r="B4" s="2582" t="s">
        <v>285</v>
      </c>
      <c r="C4" s="2583"/>
      <c r="D4" s="2584"/>
    </row>
    <row r="5" spans="2:4" x14ac:dyDescent="0.2">
      <c r="B5" s="1242"/>
      <c r="C5" s="1211"/>
      <c r="D5" s="1216"/>
    </row>
    <row r="6" spans="2:4" ht="16.5" customHeight="1" x14ac:dyDescent="0.2">
      <c r="B6" s="2585" t="s">
        <v>354</v>
      </c>
      <c r="C6" s="2585"/>
      <c r="D6" s="2585"/>
    </row>
    <row r="7" spans="2:4" x14ac:dyDescent="0.2">
      <c r="B7" s="1243"/>
      <c r="C7" s="1214"/>
      <c r="D7" s="1215"/>
    </row>
    <row r="8" spans="2:4" ht="43.5" customHeight="1" x14ac:dyDescent="0.35">
      <c r="B8" s="2593" t="s">
        <v>355</v>
      </c>
      <c r="C8" s="2594"/>
      <c r="D8" s="2595"/>
    </row>
    <row r="9" spans="2:4" ht="31.9" customHeight="1" x14ac:dyDescent="0.2">
      <c r="B9" s="1203" t="s">
        <v>270</v>
      </c>
      <c r="C9" s="1203" t="s">
        <v>271</v>
      </c>
      <c r="D9" s="1212" t="s">
        <v>134</v>
      </c>
    </row>
    <row r="10" spans="2:4" ht="31.9" customHeight="1" x14ac:dyDescent="0.35">
      <c r="B10" s="2590" t="s">
        <v>309</v>
      </c>
      <c r="C10" s="2591"/>
      <c r="D10" s="2592"/>
    </row>
    <row r="11" spans="2:4" x14ac:dyDescent="0.2">
      <c r="B11" s="1192"/>
      <c r="C11" s="1202"/>
      <c r="D11" s="1204"/>
    </row>
    <row r="12" spans="2:4" x14ac:dyDescent="0.2">
      <c r="B12" s="1196" t="s">
        <v>227</v>
      </c>
      <c r="C12" s="1205" t="s">
        <v>168</v>
      </c>
      <c r="D12" s="1206" t="s">
        <v>228</v>
      </c>
    </row>
    <row r="13" spans="2:4" x14ac:dyDescent="0.2">
      <c r="B13" s="1192"/>
      <c r="C13" s="1205"/>
      <c r="D13" s="1192"/>
    </row>
    <row r="14" spans="2:4" x14ac:dyDescent="0.2">
      <c r="B14" s="1192"/>
      <c r="C14" s="1205" t="s">
        <v>169</v>
      </c>
      <c r="D14" s="1192" t="s">
        <v>229</v>
      </c>
    </row>
    <row r="15" spans="2:4" x14ac:dyDescent="0.2">
      <c r="B15" s="1192"/>
      <c r="C15" s="1205"/>
      <c r="D15" s="1192"/>
    </row>
    <row r="16" spans="2:4" x14ac:dyDescent="0.2">
      <c r="B16" s="1192"/>
      <c r="C16" s="1205" t="s">
        <v>8</v>
      </c>
      <c r="D16" s="1192" t="s">
        <v>230</v>
      </c>
    </row>
    <row r="17" spans="2:4" x14ac:dyDescent="0.2">
      <c r="B17" s="1192"/>
      <c r="C17" s="1205"/>
      <c r="D17" s="1192"/>
    </row>
    <row r="18" spans="2:4" x14ac:dyDescent="0.2">
      <c r="B18" s="1192"/>
      <c r="C18" s="1205" t="s">
        <v>231</v>
      </c>
      <c r="D18" s="1192" t="s">
        <v>232</v>
      </c>
    </row>
    <row r="19" spans="2:4" x14ac:dyDescent="0.2">
      <c r="B19" s="1192"/>
      <c r="C19" s="1205"/>
      <c r="D19" s="1192"/>
    </row>
    <row r="20" spans="2:4" x14ac:dyDescent="0.2">
      <c r="B20" s="1192"/>
      <c r="C20" s="1205" t="s">
        <v>233</v>
      </c>
      <c r="D20" s="1192" t="s">
        <v>232</v>
      </c>
    </row>
    <row r="21" spans="2:4" x14ac:dyDescent="0.2">
      <c r="B21" s="1192"/>
      <c r="C21" s="1205"/>
      <c r="D21" s="1192"/>
    </row>
    <row r="22" spans="2:4" x14ac:dyDescent="0.2">
      <c r="B22" s="1192"/>
      <c r="C22" s="1205" t="s">
        <v>234</v>
      </c>
      <c r="D22" s="1192" t="s">
        <v>286</v>
      </c>
    </row>
    <row r="23" spans="2:4" x14ac:dyDescent="0.2">
      <c r="B23" s="1192"/>
      <c r="C23" s="1205"/>
      <c r="D23" s="1192"/>
    </row>
    <row r="24" spans="2:4" x14ac:dyDescent="0.2">
      <c r="B24" s="1192"/>
      <c r="C24" s="1205" t="s">
        <v>7</v>
      </c>
      <c r="D24" s="1192" t="s">
        <v>235</v>
      </c>
    </row>
    <row r="25" spans="2:4" x14ac:dyDescent="0.2">
      <c r="B25" s="1192"/>
      <c r="C25" s="1205"/>
      <c r="D25" s="1192"/>
    </row>
    <row r="26" spans="2:4" x14ac:dyDescent="0.2">
      <c r="B26" s="1192"/>
      <c r="C26" s="1205" t="s">
        <v>198</v>
      </c>
      <c r="D26" s="1192" t="s">
        <v>236</v>
      </c>
    </row>
    <row r="27" spans="2:4" x14ac:dyDescent="0.2">
      <c r="B27" s="1192"/>
      <c r="C27" s="1205"/>
      <c r="D27" s="1192"/>
    </row>
    <row r="28" spans="2:4" ht="24" x14ac:dyDescent="0.2">
      <c r="B28" s="1192"/>
      <c r="C28" s="1230" t="s">
        <v>237</v>
      </c>
      <c r="D28" s="1192" t="s">
        <v>283</v>
      </c>
    </row>
    <row r="29" spans="2:4" x14ac:dyDescent="0.2">
      <c r="B29" s="1192"/>
      <c r="C29" s="1205"/>
      <c r="D29" s="1192"/>
    </row>
    <row r="30" spans="2:4" ht="23.45" customHeight="1" x14ac:dyDescent="0.2">
      <c r="B30" s="1192"/>
      <c r="C30" s="1205" t="s">
        <v>238</v>
      </c>
      <c r="D30" s="1192" t="s">
        <v>287</v>
      </c>
    </row>
    <row r="31" spans="2:4" x14ac:dyDescent="0.2">
      <c r="B31" s="1192"/>
      <c r="C31" s="1205"/>
      <c r="D31" s="1192"/>
    </row>
    <row r="32" spans="2:4" x14ac:dyDescent="0.2">
      <c r="B32" s="1192"/>
      <c r="C32" s="1205" t="s">
        <v>239</v>
      </c>
      <c r="D32" s="1245" t="s">
        <v>279</v>
      </c>
    </row>
    <row r="33" spans="2:4" x14ac:dyDescent="0.2">
      <c r="B33" s="1192"/>
      <c r="C33" s="1205"/>
      <c r="D33" s="1930" t="s">
        <v>280</v>
      </c>
    </row>
    <row r="34" spans="2:4" x14ac:dyDescent="0.2">
      <c r="B34" s="1192"/>
      <c r="C34" s="1205"/>
      <c r="D34" s="1192"/>
    </row>
    <row r="35" spans="2:4" x14ac:dyDescent="0.2">
      <c r="B35" s="1192"/>
      <c r="C35" s="1205" t="s">
        <v>240</v>
      </c>
      <c r="D35" s="1192" t="s">
        <v>241</v>
      </c>
    </row>
    <row r="36" spans="2:4" ht="14.25" customHeight="1" x14ac:dyDescent="0.2">
      <c r="B36" s="1192"/>
      <c r="C36" s="1205"/>
      <c r="D36" s="1192" t="s">
        <v>242</v>
      </c>
    </row>
    <row r="37" spans="2:4" x14ac:dyDescent="0.2">
      <c r="B37" s="1192"/>
      <c r="C37" s="1205"/>
      <c r="D37" s="1192"/>
    </row>
    <row r="38" spans="2:4" x14ac:dyDescent="0.2">
      <c r="B38" s="1192"/>
      <c r="C38" s="1205" t="s">
        <v>324</v>
      </c>
      <c r="D38" s="1192" t="s">
        <v>335</v>
      </c>
    </row>
    <row r="39" spans="2:4" x14ac:dyDescent="0.2">
      <c r="B39" s="1192"/>
      <c r="C39" s="1205"/>
      <c r="D39" s="1192"/>
    </row>
    <row r="40" spans="2:4" x14ac:dyDescent="0.2">
      <c r="B40" s="1193"/>
      <c r="C40" s="1207" t="s">
        <v>243</v>
      </c>
      <c r="D40" s="1193" t="s">
        <v>244</v>
      </c>
    </row>
    <row r="41" spans="2:4" x14ac:dyDescent="0.2">
      <c r="B41" s="1192"/>
      <c r="C41" s="1205"/>
      <c r="D41" s="1192"/>
    </row>
    <row r="42" spans="2:4" x14ac:dyDescent="0.2">
      <c r="B42" s="1196" t="s">
        <v>115</v>
      </c>
      <c r="C42" s="1205"/>
      <c r="D42" s="1192"/>
    </row>
    <row r="43" spans="2:4" x14ac:dyDescent="0.2">
      <c r="B43" s="1192"/>
      <c r="C43" s="1205" t="s">
        <v>105</v>
      </c>
      <c r="D43" s="1192" t="s">
        <v>336</v>
      </c>
    </row>
    <row r="44" spans="2:4" x14ac:dyDescent="0.2">
      <c r="B44" s="1192"/>
      <c r="C44" s="1205"/>
      <c r="D44" s="1192"/>
    </row>
    <row r="45" spans="2:4" x14ac:dyDescent="0.2">
      <c r="B45" s="1192"/>
      <c r="C45" s="1205" t="s">
        <v>245</v>
      </c>
      <c r="D45" s="1192" t="s">
        <v>246</v>
      </c>
    </row>
    <row r="46" spans="2:4" x14ac:dyDescent="0.2">
      <c r="B46" s="1192"/>
      <c r="C46" s="1205"/>
      <c r="D46" s="1192" t="s">
        <v>247</v>
      </c>
    </row>
    <row r="47" spans="2:4" x14ac:dyDescent="0.2">
      <c r="B47" s="1192"/>
      <c r="C47" s="1208"/>
      <c r="D47" s="1192" t="s">
        <v>299</v>
      </c>
    </row>
    <row r="48" spans="2:4" x14ac:dyDescent="0.2">
      <c r="B48" s="1192"/>
      <c r="C48" s="1208"/>
      <c r="D48" s="1192"/>
    </row>
    <row r="49" spans="2:4" ht="24" x14ac:dyDescent="0.2">
      <c r="B49" s="1192"/>
      <c r="C49" s="1208"/>
      <c r="D49" s="1930" t="s">
        <v>300</v>
      </c>
    </row>
    <row r="50" spans="2:4" x14ac:dyDescent="0.2">
      <c r="B50" s="1192"/>
      <c r="C50" s="1208"/>
      <c r="D50" s="1930"/>
    </row>
    <row r="51" spans="2:4" x14ac:dyDescent="0.2">
      <c r="B51" s="1192"/>
      <c r="C51" s="1208"/>
      <c r="D51" s="1930" t="s">
        <v>301</v>
      </c>
    </row>
    <row r="52" spans="2:4" x14ac:dyDescent="0.2">
      <c r="B52" s="1193"/>
      <c r="C52" s="1209"/>
      <c r="D52" s="1193"/>
    </row>
    <row r="53" spans="2:4" x14ac:dyDescent="0.2">
      <c r="B53" s="1192"/>
      <c r="C53" s="1208"/>
      <c r="D53" s="1192"/>
    </row>
    <row r="54" spans="2:4" x14ac:dyDescent="0.2">
      <c r="B54" s="1196" t="s">
        <v>248</v>
      </c>
      <c r="C54" s="1210" t="s">
        <v>255</v>
      </c>
      <c r="D54" s="1194" t="s">
        <v>254</v>
      </c>
    </row>
    <row r="55" spans="2:4" x14ac:dyDescent="0.2">
      <c r="B55" s="1192"/>
      <c r="C55" s="1208"/>
      <c r="D55" s="1192"/>
    </row>
    <row r="56" spans="2:4" ht="31.15" customHeight="1" x14ac:dyDescent="0.2">
      <c r="B56" s="1192"/>
      <c r="C56" s="1205" t="s">
        <v>141</v>
      </c>
      <c r="D56" s="2381" t="s">
        <v>337</v>
      </c>
    </row>
    <row r="57" spans="2:4" x14ac:dyDescent="0.2">
      <c r="B57" s="1192"/>
      <c r="C57" s="1205"/>
      <c r="D57" s="1192"/>
    </row>
    <row r="58" spans="2:4" x14ac:dyDescent="0.2">
      <c r="B58" s="1192"/>
      <c r="C58" s="1205" t="s">
        <v>140</v>
      </c>
      <c r="D58" s="1192" t="s">
        <v>249</v>
      </c>
    </row>
    <row r="59" spans="2:4" x14ac:dyDescent="0.2">
      <c r="B59" s="1192"/>
      <c r="C59" s="1205"/>
      <c r="D59" s="1192"/>
    </row>
    <row r="60" spans="2:4" ht="48" x14ac:dyDescent="0.2">
      <c r="B60" s="1192"/>
      <c r="C60" s="2187" t="s">
        <v>142</v>
      </c>
      <c r="D60" s="1192" t="s">
        <v>338</v>
      </c>
    </row>
    <row r="61" spans="2:4" x14ac:dyDescent="0.2">
      <c r="B61" s="1192"/>
      <c r="C61" s="1205"/>
      <c r="D61" s="1192"/>
    </row>
    <row r="62" spans="2:4" ht="24" x14ac:dyDescent="0.2">
      <c r="B62" s="1192"/>
      <c r="C62" s="1205" t="s">
        <v>267</v>
      </c>
      <c r="D62" s="1192" t="s">
        <v>275</v>
      </c>
    </row>
    <row r="63" spans="2:4" x14ac:dyDescent="0.2">
      <c r="B63" s="1192"/>
      <c r="C63" s="1205"/>
      <c r="D63" s="1192"/>
    </row>
    <row r="64" spans="2:4" ht="24" x14ac:dyDescent="0.2">
      <c r="B64" s="1192"/>
      <c r="C64" s="1205" t="s">
        <v>39</v>
      </c>
      <c r="D64" s="2382" t="s">
        <v>250</v>
      </c>
    </row>
    <row r="65" spans="2:4" x14ac:dyDescent="0.2">
      <c r="B65" s="1192"/>
      <c r="C65" s="1205"/>
      <c r="D65" s="1197" t="s">
        <v>251</v>
      </c>
    </row>
    <row r="66" spans="2:4" x14ac:dyDescent="0.2">
      <c r="B66" s="1192"/>
      <c r="C66" s="1205"/>
      <c r="D66" s="1195" t="s">
        <v>288</v>
      </c>
    </row>
    <row r="67" spans="2:4" x14ac:dyDescent="0.2">
      <c r="B67" s="1192"/>
      <c r="C67" s="1205"/>
      <c r="D67" s="1192"/>
    </row>
    <row r="68" spans="2:4" x14ac:dyDescent="0.2">
      <c r="B68" s="1192"/>
      <c r="C68" s="1205" t="s">
        <v>42</v>
      </c>
      <c r="D68" s="1192" t="s">
        <v>252</v>
      </c>
    </row>
    <row r="69" spans="2:4" x14ac:dyDescent="0.2">
      <c r="B69" s="1192"/>
      <c r="C69" s="1205"/>
      <c r="D69" s="1192"/>
    </row>
    <row r="70" spans="2:4" x14ac:dyDescent="0.2">
      <c r="B70" s="1192"/>
      <c r="C70" s="1205" t="s">
        <v>186</v>
      </c>
      <c r="D70" s="1192" t="s">
        <v>253</v>
      </c>
    </row>
    <row r="71" spans="2:4" x14ac:dyDescent="0.2">
      <c r="B71" s="1192"/>
      <c r="C71" s="1205"/>
      <c r="D71" s="1192"/>
    </row>
    <row r="72" spans="2:4" x14ac:dyDescent="0.2">
      <c r="B72" s="1192"/>
      <c r="C72" s="1238" t="s">
        <v>213</v>
      </c>
      <c r="D72" s="1196" t="s">
        <v>273</v>
      </c>
    </row>
    <row r="73" spans="2:4" x14ac:dyDescent="0.2">
      <c r="B73" s="1192"/>
      <c r="C73" s="1205"/>
      <c r="D73" s="1192"/>
    </row>
    <row r="74" spans="2:4" x14ac:dyDescent="0.2">
      <c r="B74" s="1192"/>
      <c r="C74" s="1205" t="s">
        <v>23</v>
      </c>
      <c r="D74" s="1192" t="s">
        <v>356</v>
      </c>
    </row>
    <row r="75" spans="2:4" ht="14.25" customHeight="1" x14ac:dyDescent="0.2">
      <c r="B75" s="2589" t="s">
        <v>339</v>
      </c>
      <c r="C75" s="1205"/>
      <c r="D75" s="1192"/>
    </row>
    <row r="76" spans="2:4" x14ac:dyDescent="0.2">
      <c r="B76" s="2589"/>
      <c r="C76" s="1205" t="s">
        <v>24</v>
      </c>
      <c r="D76" s="1192" t="s">
        <v>256</v>
      </c>
    </row>
    <row r="77" spans="2:4" x14ac:dyDescent="0.2">
      <c r="B77" s="2589"/>
      <c r="C77" s="1205"/>
      <c r="D77" s="1192"/>
    </row>
    <row r="78" spans="2:4" ht="31.5" customHeight="1" x14ac:dyDescent="0.2">
      <c r="B78" s="2384" t="s">
        <v>342</v>
      </c>
      <c r="C78" s="2187" t="s">
        <v>25</v>
      </c>
      <c r="D78" s="2381" t="s">
        <v>257</v>
      </c>
    </row>
    <row r="79" spans="2:4" x14ac:dyDescent="0.2">
      <c r="B79" s="2383"/>
      <c r="C79" s="1205"/>
      <c r="D79" s="1192"/>
    </row>
    <row r="80" spans="2:4" ht="15.75" customHeight="1" x14ac:dyDescent="0.2">
      <c r="B80" s="2383"/>
      <c r="C80" s="2187" t="s">
        <v>27</v>
      </c>
      <c r="D80" s="2381" t="s">
        <v>258</v>
      </c>
    </row>
    <row r="81" spans="2:4" x14ac:dyDescent="0.2">
      <c r="B81" s="2383"/>
      <c r="C81" s="2187"/>
      <c r="D81" s="2381" t="s">
        <v>259</v>
      </c>
    </row>
    <row r="82" spans="2:4" x14ac:dyDescent="0.2">
      <c r="B82" s="1192"/>
      <c r="C82" s="1205"/>
      <c r="D82" s="1192"/>
    </row>
    <row r="83" spans="2:4" ht="13.5" customHeight="1" x14ac:dyDescent="0.2">
      <c r="B83" s="1192"/>
      <c r="C83" s="1205" t="s">
        <v>28</v>
      </c>
      <c r="D83" s="1192" t="s">
        <v>260</v>
      </c>
    </row>
    <row r="84" spans="2:4" x14ac:dyDescent="0.2">
      <c r="B84" s="1192"/>
      <c r="C84" s="1205"/>
      <c r="D84" s="1192" t="s">
        <v>261</v>
      </c>
    </row>
    <row r="85" spans="2:4" x14ac:dyDescent="0.2">
      <c r="B85" s="1192"/>
      <c r="C85" s="1205"/>
      <c r="D85" s="1192"/>
    </row>
    <row r="86" spans="2:4" x14ac:dyDescent="0.2">
      <c r="B86" s="1192"/>
      <c r="C86" s="1205" t="s">
        <v>74</v>
      </c>
      <c r="D86" s="1192" t="s">
        <v>262</v>
      </c>
    </row>
    <row r="87" spans="2:4" x14ac:dyDescent="0.2">
      <c r="B87" s="1192"/>
      <c r="C87" s="1205"/>
      <c r="D87" s="1192"/>
    </row>
    <row r="88" spans="2:4" ht="12" customHeight="1" x14ac:dyDescent="0.2">
      <c r="B88" s="1192"/>
      <c r="C88" s="1205" t="s">
        <v>69</v>
      </c>
      <c r="D88" s="1192" t="s">
        <v>310</v>
      </c>
    </row>
    <row r="89" spans="2:4" ht="15" customHeight="1" x14ac:dyDescent="0.2">
      <c r="B89" s="1192"/>
      <c r="C89" s="1205"/>
      <c r="D89" s="1192"/>
    </row>
    <row r="90" spans="2:4" x14ac:dyDescent="0.2">
      <c r="B90" s="1192"/>
      <c r="C90" s="1205" t="s">
        <v>215</v>
      </c>
      <c r="D90" s="1192" t="s">
        <v>263</v>
      </c>
    </row>
    <row r="91" spans="2:4" x14ac:dyDescent="0.2">
      <c r="B91" s="1192"/>
      <c r="C91" s="1205"/>
      <c r="D91" s="1192"/>
    </row>
    <row r="92" spans="2:4" x14ac:dyDescent="0.2">
      <c r="B92" s="1192"/>
      <c r="C92" s="1205" t="s">
        <v>264</v>
      </c>
      <c r="D92" s="1192" t="s">
        <v>357</v>
      </c>
    </row>
    <row r="93" spans="2:4" ht="11.25" customHeight="1" x14ac:dyDescent="0.2">
      <c r="B93" s="1192"/>
      <c r="C93" s="1205"/>
      <c r="D93" s="1192" t="s">
        <v>265</v>
      </c>
    </row>
    <row r="94" spans="2:4" ht="13.5" customHeight="1" x14ac:dyDescent="0.2">
      <c r="B94" s="1192"/>
      <c r="C94" s="1205"/>
      <c r="D94" s="1192" t="s">
        <v>266</v>
      </c>
    </row>
    <row r="95" spans="2:4" ht="15" customHeight="1" x14ac:dyDescent="0.2">
      <c r="B95" s="1192"/>
      <c r="C95" s="1208"/>
      <c r="D95" s="1192"/>
    </row>
    <row r="96" spans="2:4" x14ac:dyDescent="0.2">
      <c r="B96" s="1192"/>
      <c r="C96" s="1208"/>
      <c r="D96" s="1197" t="s">
        <v>268</v>
      </c>
    </row>
    <row r="97" spans="2:4" x14ac:dyDescent="0.2">
      <c r="B97" s="1192"/>
      <c r="C97" s="1208"/>
      <c r="D97" s="1197" t="s">
        <v>272</v>
      </c>
    </row>
    <row r="98" spans="2:4" ht="11.25" customHeight="1" x14ac:dyDescent="0.2">
      <c r="B98" s="1193"/>
      <c r="C98" s="1209"/>
      <c r="D98" s="1926" t="s">
        <v>298</v>
      </c>
    </row>
    <row r="99" spans="2:4" x14ac:dyDescent="0.2">
      <c r="B99" s="1244"/>
      <c r="C99" s="1198"/>
      <c r="D99" s="1199"/>
    </row>
    <row r="100" spans="2:4" x14ac:dyDescent="0.2">
      <c r="C100" s="1198"/>
      <c r="D100" s="1199"/>
    </row>
    <row r="101" spans="2:4" ht="19.5" customHeight="1" x14ac:dyDescent="0.2">
      <c r="C101" s="1198"/>
      <c r="D101" s="1199"/>
    </row>
    <row r="102" spans="2:4" x14ac:dyDescent="0.2">
      <c r="C102" s="1198"/>
      <c r="D102" s="1199"/>
    </row>
    <row r="103" spans="2:4" x14ac:dyDescent="0.2">
      <c r="C103" s="1198"/>
      <c r="D103" s="1199"/>
    </row>
    <row r="104" spans="2:4" x14ac:dyDescent="0.2">
      <c r="C104" s="1198"/>
      <c r="D104" s="1200"/>
    </row>
  </sheetData>
  <sheetProtection algorithmName="SHA-512" hashValue="Z/7ROhLfbj4vL1JCygdqIfioUGpFKLUqoh8DJzStbiDNEDOb/c+gbC7o5an9Hpxm4tzW/QBQ/XkbPRUV9/kFhg==" saltValue="De+3AFCU/nDUPdaDpg5WVw==" spinCount="100000" sheet="1" objects="1" scenarios="1" selectLockedCells="1"/>
  <mergeCells count="6">
    <mergeCell ref="B4:D4"/>
    <mergeCell ref="B6:D6"/>
    <mergeCell ref="B2:D2"/>
    <mergeCell ref="B75:B77"/>
    <mergeCell ref="B10:D10"/>
    <mergeCell ref="B8:D8"/>
  </mergeCells>
  <pageMargins left="0.7" right="0.7" top="0.75" bottom="0.75" header="0.3" footer="0.3"/>
  <pageSetup paperSize="5" scale="80" orientation="landscape" horizontalDpi="200" verticalDpi="200" r:id="rId1"/>
  <rowBreaks count="1" manualBreakCount="1">
    <brk id="52" max="16383" man="1"/>
  </rowBreaks>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2"/>
  <dimension ref="A1:CL222"/>
  <sheetViews>
    <sheetView showGridLines="0" showZeros="0" topLeftCell="A118" zoomScaleNormal="100" zoomScaleSheetLayoutView="80" workbookViewId="0">
      <selection activeCell="BM183" sqref="BM183"/>
    </sheetView>
  </sheetViews>
  <sheetFormatPr defaultRowHeight="15" x14ac:dyDescent="0.25"/>
  <cols>
    <col min="1" max="1" width="26.7109375" customWidth="1"/>
    <col min="2" max="2" width="8.42578125" style="3" customWidth="1"/>
    <col min="3" max="3" width="0.85546875" style="99" customWidth="1"/>
    <col min="4" max="4" width="8.42578125" style="3" hidden="1" customWidth="1"/>
    <col min="5" max="5" width="6.28515625" style="3" customWidth="1"/>
    <col min="6" max="6" width="14.140625" style="3" customWidth="1"/>
    <col min="7" max="8" width="5.28515625" hidden="1" customWidth="1"/>
    <col min="9" max="9" width="10" customWidth="1"/>
    <col min="10" max="10" width="11" customWidth="1"/>
    <col min="11" max="11" width="10" customWidth="1"/>
    <col min="12" max="12" width="10.28515625" customWidth="1"/>
    <col min="13" max="13" width="10.42578125" style="38" customWidth="1"/>
    <col min="14" max="14" width="14" style="38" customWidth="1"/>
    <col min="15" max="15" width="0.7109375" customWidth="1"/>
    <col min="16" max="16" width="9.28515625" hidden="1" customWidth="1"/>
    <col min="17" max="17" width="8.28515625" hidden="1" customWidth="1"/>
    <col min="18" max="18" width="7.7109375" hidden="1" customWidth="1"/>
    <col min="19" max="21" width="12.7109375" hidden="1" customWidth="1"/>
    <col min="22" max="22" width="12.42578125" style="38" hidden="1" customWidth="1"/>
    <col min="23" max="23" width="12.7109375" hidden="1" customWidth="1"/>
    <col min="24" max="24" width="0.85546875" hidden="1" customWidth="1"/>
    <col min="25" max="25" width="8.7109375" hidden="1" customWidth="1"/>
    <col min="26" max="26" width="6.7109375" hidden="1" customWidth="1"/>
    <col min="27" max="27" width="6.85546875" hidden="1" customWidth="1"/>
    <col min="28" max="28" width="4.85546875" hidden="1" customWidth="1"/>
    <col min="29" max="30" width="12.7109375" hidden="1" customWidth="1"/>
    <col min="31" max="31" width="12.42578125" hidden="1" customWidth="1"/>
    <col min="32" max="33" width="12.7109375" hidden="1" customWidth="1"/>
    <col min="34" max="34" width="0.42578125" hidden="1" customWidth="1"/>
    <col min="35" max="35" width="8.42578125" hidden="1" customWidth="1"/>
    <col min="36" max="36" width="6.42578125" hidden="1" customWidth="1"/>
    <col min="37" max="37" width="6.85546875" hidden="1" customWidth="1"/>
    <col min="38" max="38" width="4.85546875" hidden="1" customWidth="1"/>
    <col min="39" max="43" width="12.7109375" hidden="1" customWidth="1"/>
    <col min="44" max="44" width="0.7109375" hidden="1" customWidth="1"/>
    <col min="45" max="45" width="8.42578125" hidden="1" customWidth="1"/>
    <col min="46" max="46" width="6.7109375" hidden="1" customWidth="1"/>
    <col min="47" max="47" width="6.85546875" hidden="1" customWidth="1"/>
    <col min="48" max="48" width="5" hidden="1" customWidth="1"/>
    <col min="49" max="50" width="12.7109375" hidden="1" customWidth="1"/>
    <col min="51" max="51" width="12.42578125" hidden="1" customWidth="1"/>
    <col min="52" max="53" width="12.7109375" hidden="1" customWidth="1"/>
    <col min="54" max="54" width="0.7109375" hidden="1" customWidth="1"/>
    <col min="55" max="62" width="9.140625" hidden="1" customWidth="1"/>
    <col min="63" max="63" width="21.28515625" customWidth="1"/>
    <col min="64" max="64" width="14.28515625" customWidth="1"/>
    <col min="65" max="65" width="14.28515625" style="2078" customWidth="1"/>
    <col min="66" max="66" width="7.42578125" customWidth="1"/>
    <col min="67" max="67" width="9.42578125" bestFit="1" customWidth="1"/>
    <col min="68" max="68" width="6.42578125" bestFit="1" customWidth="1"/>
    <col min="69" max="69" width="6" bestFit="1" customWidth="1"/>
    <col min="70" max="70" width="7.140625" bestFit="1" customWidth="1"/>
    <col min="71" max="71" width="5.7109375" customWidth="1"/>
    <col min="72" max="72" width="8.140625" customWidth="1"/>
    <col min="73" max="73" width="9.140625" customWidth="1"/>
    <col min="74" max="74" width="7.42578125" customWidth="1"/>
    <col min="75" max="75" width="6.42578125" bestFit="1" customWidth="1"/>
    <col min="76" max="76" width="8.28515625" customWidth="1"/>
    <col min="77" max="77" width="9.140625" customWidth="1"/>
    <col min="78" max="78" width="6.42578125" bestFit="1" customWidth="1"/>
    <col min="79" max="79" width="9.140625" customWidth="1"/>
    <col min="80" max="80" width="7.85546875" customWidth="1"/>
    <col min="81" max="81" width="8.140625" customWidth="1"/>
    <col min="83" max="83" width="9.85546875" bestFit="1" customWidth="1"/>
  </cols>
  <sheetData>
    <row r="1" spans="1:77" ht="35.25" customHeight="1" x14ac:dyDescent="0.25">
      <c r="A1" s="1455"/>
      <c r="B1" s="2751" t="s">
        <v>119</v>
      </c>
      <c r="C1" s="2751"/>
      <c r="D1" s="2751"/>
      <c r="E1" s="2751"/>
      <c r="F1" s="2751"/>
      <c r="G1" s="2751"/>
      <c r="H1" s="2751"/>
      <c r="I1" s="2751"/>
      <c r="J1" s="2751"/>
      <c r="K1" s="2751"/>
      <c r="L1" s="2751"/>
      <c r="M1" s="2976"/>
      <c r="N1" s="845"/>
      <c r="O1" s="858"/>
      <c r="P1" s="852"/>
      <c r="Q1" s="852"/>
      <c r="R1" s="853"/>
      <c r="S1" s="853"/>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770"/>
      <c r="BB1" s="774"/>
      <c r="BC1" s="774"/>
      <c r="BD1" s="774"/>
      <c r="BE1" s="774"/>
      <c r="BF1" s="775"/>
      <c r="BP1" s="1190">
        <f>'Cover Sheet and Summary'!M4</f>
        <v>1</v>
      </c>
    </row>
    <row r="2" spans="1:77" ht="35.25" customHeight="1" thickBot="1" x14ac:dyDescent="0.3">
      <c r="A2" s="1461"/>
      <c r="B2" s="2626" t="s">
        <v>120</v>
      </c>
      <c r="C2" s="2626"/>
      <c r="D2" s="2626"/>
      <c r="E2" s="2626"/>
      <c r="F2" s="2626"/>
      <c r="G2" s="2626"/>
      <c r="H2" s="2626"/>
      <c r="I2" s="2626"/>
      <c r="J2" s="2626"/>
      <c r="K2" s="2626"/>
      <c r="L2" s="2626"/>
      <c r="M2" s="2984"/>
      <c r="N2" s="886"/>
      <c r="O2" s="859"/>
      <c r="P2" s="854"/>
      <c r="Q2" s="854"/>
      <c r="R2" s="853"/>
      <c r="S2" s="853"/>
      <c r="T2" s="230"/>
      <c r="U2" s="230"/>
      <c r="V2" s="230"/>
      <c r="W2" s="230"/>
      <c r="X2" s="230"/>
      <c r="Y2" s="230"/>
      <c r="Z2" s="230"/>
      <c r="AA2" s="230"/>
      <c r="AB2" s="230"/>
      <c r="AC2" s="230"/>
      <c r="AD2" s="230"/>
      <c r="AE2" s="230"/>
      <c r="AF2" s="230"/>
      <c r="AG2" s="230"/>
      <c r="AH2" s="230"/>
      <c r="AI2" s="230"/>
      <c r="AJ2" s="230"/>
      <c r="AK2" s="230"/>
      <c r="AL2" s="230"/>
      <c r="AM2" s="230"/>
      <c r="AN2" s="230"/>
      <c r="AO2" s="230"/>
      <c r="AP2" s="230"/>
      <c r="AQ2" s="230"/>
      <c r="AR2" s="230"/>
      <c r="AS2" s="230"/>
      <c r="AT2" s="230"/>
      <c r="AU2" s="230"/>
      <c r="AV2" s="230"/>
      <c r="AW2" s="230"/>
      <c r="AX2" s="230"/>
      <c r="AY2" s="230"/>
      <c r="AZ2" s="230"/>
      <c r="BA2" s="776"/>
      <c r="BB2" s="776"/>
      <c r="BC2" s="776"/>
      <c r="BD2" s="776"/>
      <c r="BE2" s="776"/>
      <c r="BF2" s="777"/>
    </row>
    <row r="3" spans="1:77" s="2" customFormat="1" ht="21.75" hidden="1" customHeight="1" x14ac:dyDescent="0.25">
      <c r="A3" s="1419"/>
      <c r="B3" s="1254"/>
      <c r="C3" s="1254"/>
      <c r="D3" s="1254"/>
      <c r="E3" s="1254"/>
      <c r="F3" s="1254"/>
      <c r="G3" s="1254"/>
      <c r="H3" s="1254"/>
      <c r="I3" s="1254"/>
      <c r="J3" s="1254"/>
      <c r="K3" s="1254"/>
      <c r="L3" s="1254"/>
      <c r="M3" s="1623"/>
      <c r="N3" s="226"/>
      <c r="O3" s="860"/>
      <c r="P3" s="837"/>
      <c r="Q3" s="837"/>
      <c r="R3" s="837"/>
      <c r="S3" s="837"/>
      <c r="T3" s="226"/>
      <c r="U3" s="226"/>
      <c r="V3" s="226"/>
      <c r="W3" s="226"/>
      <c r="X3" s="226"/>
      <c r="Y3" s="226"/>
      <c r="Z3" s="226"/>
      <c r="AA3" s="226"/>
      <c r="AB3" s="226"/>
      <c r="AC3" s="226"/>
      <c r="AD3" s="226"/>
      <c r="AE3" s="226"/>
      <c r="AF3" s="226"/>
      <c r="AG3" s="2712" t="s">
        <v>188</v>
      </c>
      <c r="AH3" s="2713"/>
      <c r="AI3" s="2712" t="s">
        <v>189</v>
      </c>
      <c r="AJ3" s="2714"/>
      <c r="AK3" s="827"/>
      <c r="AL3" s="2655"/>
      <c r="AM3" s="2656"/>
      <c r="AN3" s="832"/>
      <c r="AO3" s="52"/>
      <c r="AP3" s="226"/>
      <c r="AQ3" s="226"/>
      <c r="AR3" s="226"/>
      <c r="AS3" s="226"/>
      <c r="AT3" s="226"/>
      <c r="AU3" s="226"/>
      <c r="AV3" s="226"/>
      <c r="AW3" s="226"/>
      <c r="AX3" s="226"/>
      <c r="AY3" s="226"/>
      <c r="AZ3" s="226"/>
      <c r="BA3" s="226"/>
      <c r="BB3" s="226"/>
      <c r="BC3" s="226"/>
      <c r="BD3" s="226"/>
      <c r="BE3" s="226"/>
      <c r="BF3" s="226"/>
      <c r="BG3" s="837"/>
      <c r="BH3" s="837"/>
      <c r="BI3" s="837"/>
      <c r="BJ3" s="837"/>
      <c r="BK3" s="837"/>
      <c r="BL3" s="837"/>
      <c r="BM3" s="837"/>
      <c r="BN3" s="837"/>
      <c r="BO3" s="837"/>
      <c r="BP3" s="837"/>
      <c r="BQ3" s="837"/>
      <c r="BR3" s="837"/>
      <c r="BS3" s="100"/>
      <c r="BT3" s="100"/>
      <c r="BU3" s="100"/>
      <c r="BV3" s="838"/>
      <c r="BW3" s="838"/>
      <c r="BX3" s="838"/>
      <c r="BY3" s="839"/>
    </row>
    <row r="4" spans="1:77" s="2" customFormat="1" ht="21.75" customHeight="1" thickBot="1" x14ac:dyDescent="0.3">
      <c r="A4" s="1419"/>
      <c r="B4" s="1254"/>
      <c r="C4" s="1254"/>
      <c r="D4" s="1254"/>
      <c r="E4" s="1254"/>
      <c r="F4" s="1254"/>
      <c r="G4" s="1254"/>
      <c r="H4" s="1254"/>
      <c r="I4" s="1254"/>
      <c r="J4" s="1254"/>
      <c r="K4" s="1254"/>
      <c r="L4" s="1254"/>
      <c r="M4" s="1623"/>
      <c r="N4" s="226"/>
      <c r="O4" s="860"/>
      <c r="P4" s="837"/>
      <c r="Q4" s="837"/>
      <c r="R4" s="837"/>
      <c r="S4" s="837"/>
      <c r="T4" s="226"/>
      <c r="U4" s="226"/>
      <c r="V4" s="226"/>
      <c r="W4" s="226"/>
      <c r="X4" s="226"/>
      <c r="Y4" s="226"/>
      <c r="Z4" s="226"/>
      <c r="AA4" s="226"/>
      <c r="AB4" s="226"/>
      <c r="AC4" s="226"/>
      <c r="AD4" s="226"/>
      <c r="AE4" s="226"/>
      <c r="AF4" s="226"/>
      <c r="AG4" s="792" t="s">
        <v>143</v>
      </c>
      <c r="AH4" s="824" t="s">
        <v>144</v>
      </c>
      <c r="AI4" s="824" t="s">
        <v>143</v>
      </c>
      <c r="AJ4" s="825" t="s">
        <v>144</v>
      </c>
      <c r="AK4" s="828"/>
      <c r="AL4" s="833"/>
      <c r="AM4" s="830"/>
      <c r="AN4" s="834"/>
      <c r="AO4" s="52"/>
      <c r="AP4" s="226"/>
      <c r="AQ4" s="226"/>
      <c r="AR4" s="226"/>
      <c r="AS4" s="226"/>
      <c r="AT4" s="226"/>
      <c r="AU4" s="226"/>
      <c r="AV4" s="226"/>
      <c r="AW4" s="226"/>
      <c r="AX4" s="226"/>
      <c r="AY4" s="226"/>
      <c r="AZ4" s="226"/>
      <c r="BA4" s="226"/>
      <c r="BB4" s="226"/>
      <c r="BC4" s="226"/>
      <c r="BD4" s="226"/>
      <c r="BE4" s="226"/>
      <c r="BF4" s="226"/>
      <c r="BG4" s="837"/>
      <c r="BH4" s="837"/>
      <c r="BI4" s="837"/>
      <c r="BJ4" s="837"/>
      <c r="BK4" s="2302" t="s">
        <v>323</v>
      </c>
      <c r="BL4" s="837"/>
      <c r="BM4" s="837"/>
      <c r="BN4" s="837"/>
      <c r="BO4" s="837"/>
      <c r="BP4" s="837"/>
      <c r="BQ4" s="837"/>
      <c r="BR4" s="837"/>
      <c r="BS4" s="100"/>
      <c r="BT4" s="100"/>
      <c r="BU4" s="100"/>
      <c r="BV4" s="838"/>
      <c r="BW4" s="838"/>
      <c r="BX4" s="838"/>
      <c r="BY4" s="838"/>
    </row>
    <row r="5" spans="1:77" ht="21" customHeight="1" thickBot="1" x14ac:dyDescent="0.3">
      <c r="A5" s="1699" t="s">
        <v>116</v>
      </c>
      <c r="B5" s="2757">
        <f>'Cover Sheet and Summary'!B5:I5</f>
        <v>0</v>
      </c>
      <c r="C5" s="2758"/>
      <c r="D5" s="2758"/>
      <c r="E5" s="2758"/>
      <c r="F5" s="2758"/>
      <c r="G5" s="2758"/>
      <c r="H5" s="2758"/>
      <c r="I5" s="2758"/>
      <c r="J5" s="2758"/>
      <c r="K5" s="2758"/>
      <c r="L5" s="2758"/>
      <c r="M5" s="2952"/>
      <c r="N5" s="1056"/>
      <c r="O5" s="861"/>
      <c r="P5" s="855"/>
      <c r="Q5" s="855"/>
      <c r="R5" s="855"/>
      <c r="S5" s="855"/>
      <c r="T5" s="471"/>
      <c r="U5" s="471"/>
      <c r="V5" s="471"/>
      <c r="W5" s="471"/>
      <c r="X5" s="471"/>
      <c r="Y5" s="471"/>
      <c r="Z5" s="471"/>
      <c r="AA5" s="471"/>
      <c r="AB5" s="471"/>
      <c r="AC5" s="471"/>
      <c r="AD5" s="2704" t="s">
        <v>192</v>
      </c>
      <c r="AE5" s="2705"/>
      <c r="AF5" s="2706"/>
      <c r="AG5" s="793">
        <v>1</v>
      </c>
      <c r="AH5" s="793">
        <v>2012</v>
      </c>
      <c r="AI5" s="794">
        <v>12</v>
      </c>
      <c r="AJ5" s="794">
        <v>2013</v>
      </c>
      <c r="AK5" s="829"/>
      <c r="AL5" s="2657"/>
      <c r="AM5" s="2658"/>
      <c r="AN5" s="428"/>
      <c r="AO5" s="52"/>
      <c r="AP5" s="524"/>
      <c r="AQ5" s="524"/>
      <c r="AR5" s="524"/>
      <c r="AS5" s="52"/>
      <c r="AT5" s="52"/>
      <c r="AU5" s="52"/>
      <c r="AV5" s="52"/>
      <c r="AW5" s="52"/>
      <c r="AX5" s="52"/>
      <c r="AY5" s="52"/>
      <c r="AZ5" s="52"/>
      <c r="BA5" s="52"/>
      <c r="BB5" s="52"/>
      <c r="BC5" s="52"/>
      <c r="BD5" s="52"/>
      <c r="BE5" s="52"/>
      <c r="BF5" s="52"/>
      <c r="BG5" s="100"/>
      <c r="BH5" s="100"/>
      <c r="BI5" s="100"/>
      <c r="BJ5" s="100"/>
      <c r="BK5" s="2303" t="s">
        <v>324</v>
      </c>
      <c r="BL5" s="100"/>
      <c r="BM5" s="100"/>
      <c r="BN5" s="100"/>
      <c r="BO5" s="100"/>
      <c r="BP5" s="100"/>
      <c r="BQ5" s="100"/>
      <c r="BR5" s="100"/>
      <c r="BS5" s="100"/>
      <c r="BT5" s="100"/>
      <c r="BU5" s="100"/>
      <c r="BV5" s="838"/>
      <c r="BW5" s="838"/>
      <c r="BX5" s="838"/>
      <c r="BY5" s="838"/>
    </row>
    <row r="6" spans="1:77" ht="18" customHeight="1" thickBot="1" x14ac:dyDescent="0.4">
      <c r="A6" s="1700" t="s">
        <v>117</v>
      </c>
      <c r="B6" s="2873">
        <f>'Cover Sheet and Summary'!B6:G6</f>
        <v>0</v>
      </c>
      <c r="C6" s="2874"/>
      <c r="D6" s="2874"/>
      <c r="E6" s="2874"/>
      <c r="F6" s="2874"/>
      <c r="G6" s="2875"/>
      <c r="H6" s="1970"/>
      <c r="I6" s="1701" t="s">
        <v>118</v>
      </c>
      <c r="J6" s="2873">
        <f>'Cover Sheet and Summary'!I6</f>
        <v>0</v>
      </c>
      <c r="K6" s="2874"/>
      <c r="L6" s="2874"/>
      <c r="M6" s="2953"/>
      <c r="N6" s="1057"/>
      <c r="O6" s="862"/>
      <c r="P6" s="856"/>
      <c r="Q6" s="856"/>
      <c r="R6" s="856"/>
      <c r="S6" s="856"/>
      <c r="T6" s="817"/>
      <c r="U6" s="817"/>
      <c r="V6" s="817"/>
      <c r="W6" s="817"/>
      <c r="X6" s="817"/>
      <c r="Y6" s="817"/>
      <c r="Z6" s="817"/>
      <c r="AA6" s="817"/>
      <c r="AB6" s="817"/>
      <c r="AC6" s="817"/>
      <c r="AD6" s="2707"/>
      <c r="AE6" s="2708"/>
      <c r="AF6" s="2709"/>
      <c r="AG6" s="818"/>
      <c r="AH6" s="793"/>
      <c r="AI6" s="794"/>
      <c r="AJ6" s="794"/>
      <c r="AK6" s="829"/>
      <c r="AL6" s="2659"/>
      <c r="AM6" s="2660"/>
      <c r="AN6" s="430"/>
      <c r="AO6" s="52"/>
      <c r="AP6" s="524"/>
      <c r="AQ6" s="524"/>
      <c r="AR6" s="524"/>
      <c r="AS6" s="52"/>
      <c r="AT6" s="52"/>
      <c r="AU6" s="52"/>
      <c r="AV6" s="52"/>
      <c r="AW6" s="52"/>
      <c r="AX6" s="52"/>
      <c r="AY6" s="52"/>
      <c r="AZ6" s="52"/>
      <c r="BA6" s="52"/>
      <c r="BB6" s="52"/>
      <c r="BC6" s="52"/>
      <c r="BD6" s="52"/>
      <c r="BE6" s="52"/>
      <c r="BF6" s="52"/>
      <c r="BG6" s="100"/>
      <c r="BH6" s="100"/>
      <c r="BI6" s="100"/>
      <c r="BJ6" s="100"/>
      <c r="BK6" s="2977" t="s">
        <v>213</v>
      </c>
      <c r="BL6" s="2978"/>
      <c r="BM6" s="2978"/>
      <c r="BN6" s="2978"/>
      <c r="BO6" s="100"/>
      <c r="BP6" s="100"/>
      <c r="BQ6" s="100"/>
      <c r="BR6" s="100"/>
      <c r="BS6" s="100"/>
      <c r="BT6" s="100"/>
      <c r="BU6" s="100"/>
      <c r="BV6" s="838"/>
      <c r="BW6" s="838"/>
      <c r="BX6" s="838"/>
      <c r="BY6" s="838"/>
    </row>
    <row r="7" spans="1:77" ht="1.1499999999999999" hidden="1" customHeight="1" thickBot="1" x14ac:dyDescent="0.3">
      <c r="A7" s="1584"/>
      <c r="B7" s="1280"/>
      <c r="C7" s="1280"/>
      <c r="D7" s="1280"/>
      <c r="E7" s="1280"/>
      <c r="F7" s="1280"/>
      <c r="G7" s="1286"/>
      <c r="H7" s="1984"/>
      <c r="I7" s="1624"/>
      <c r="J7" s="1625"/>
      <c r="K7" s="1624"/>
      <c r="L7" s="1624"/>
      <c r="M7" s="1624"/>
      <c r="N7" s="1058"/>
      <c r="O7" s="863"/>
      <c r="P7" s="857"/>
      <c r="Q7" s="857"/>
      <c r="R7" s="857"/>
      <c r="S7" s="857"/>
      <c r="T7" s="819"/>
      <c r="U7" s="819"/>
      <c r="V7" s="819"/>
      <c r="W7" s="819"/>
      <c r="X7" s="819"/>
      <c r="Y7" s="819"/>
      <c r="Z7" s="819"/>
      <c r="AA7" s="819"/>
      <c r="AB7" s="819"/>
      <c r="AC7" s="819"/>
      <c r="AD7" s="2704"/>
      <c r="AE7" s="2705"/>
      <c r="AF7" s="2706"/>
      <c r="AG7" s="793"/>
      <c r="AH7" s="793"/>
      <c r="AI7" s="794"/>
      <c r="AJ7" s="794"/>
      <c r="AK7" s="829"/>
      <c r="AL7" s="2661"/>
      <c r="AM7" s="2967"/>
      <c r="AN7" s="429"/>
      <c r="AO7" s="52"/>
      <c r="AP7" s="454"/>
      <c r="AQ7" s="454"/>
      <c r="AR7" s="454"/>
      <c r="AS7" s="52"/>
      <c r="AT7" s="52"/>
      <c r="AU7" s="52"/>
      <c r="AV7" s="52"/>
      <c r="AW7" s="52"/>
      <c r="AX7" s="52"/>
      <c r="AY7" s="52"/>
      <c r="AZ7" s="52"/>
      <c r="BA7" s="52"/>
      <c r="BB7" s="52"/>
      <c r="BC7" s="52"/>
      <c r="BD7" s="52"/>
      <c r="BE7" s="52"/>
      <c r="BF7" s="52"/>
      <c r="BG7" s="100"/>
      <c r="BH7" s="100"/>
      <c r="BI7" s="100"/>
      <c r="BJ7" s="100"/>
      <c r="BK7" s="100"/>
      <c r="BL7" s="100"/>
      <c r="BM7" s="100"/>
      <c r="BN7" s="100"/>
      <c r="BO7" s="100"/>
      <c r="BP7" s="100"/>
      <c r="BQ7" s="100"/>
      <c r="BR7" s="100"/>
      <c r="BS7" s="100"/>
      <c r="BT7" s="100"/>
      <c r="BU7" s="100"/>
      <c r="BV7" s="838"/>
      <c r="BW7" s="838"/>
      <c r="BX7" s="838"/>
      <c r="BY7" s="1105"/>
    </row>
    <row r="8" spans="1:77" ht="18" hidden="1" customHeight="1" x14ac:dyDescent="0.25">
      <c r="A8" s="1626" t="s">
        <v>0</v>
      </c>
      <c r="B8" s="2957" t="s">
        <v>1</v>
      </c>
      <c r="C8" s="1627"/>
      <c r="D8" s="1280"/>
      <c r="E8" s="1280"/>
      <c r="F8" s="1280"/>
      <c r="G8" s="1286"/>
      <c r="H8" s="1984"/>
      <c r="I8" s="1286"/>
      <c r="J8" s="1628"/>
      <c r="K8" s="1629"/>
      <c r="L8" s="1629"/>
      <c r="M8" s="1629"/>
      <c r="N8" s="1045"/>
      <c r="O8" s="864"/>
      <c r="P8" s="846"/>
      <c r="Q8" s="846"/>
      <c r="R8" s="846"/>
      <c r="S8" s="846"/>
      <c r="T8" s="781"/>
      <c r="U8" s="781"/>
      <c r="V8" s="781"/>
      <c r="W8" s="781"/>
      <c r="X8" s="781"/>
      <c r="Y8" s="781"/>
      <c r="Z8" s="781"/>
      <c r="AA8" s="781"/>
      <c r="AB8" s="781"/>
      <c r="AC8" s="781"/>
      <c r="AD8" s="2707"/>
      <c r="AE8" s="2708"/>
      <c r="AF8" s="2709"/>
      <c r="AG8" s="818"/>
      <c r="AH8" s="793"/>
      <c r="AI8" s="794"/>
      <c r="AJ8" s="793"/>
      <c r="AK8" s="52"/>
      <c r="AL8" s="52"/>
      <c r="AM8" s="52"/>
      <c r="AN8" s="52"/>
      <c r="AO8" s="52"/>
      <c r="AP8" s="52"/>
      <c r="AQ8" s="52"/>
      <c r="AR8" s="52"/>
      <c r="AS8" s="52"/>
      <c r="AT8" s="52"/>
      <c r="AU8" s="52"/>
      <c r="AV8" s="52"/>
      <c r="AW8" s="52"/>
      <c r="AX8" s="52"/>
      <c r="AY8" s="52"/>
      <c r="AZ8" s="52"/>
      <c r="BA8" s="52"/>
      <c r="BB8" s="52"/>
      <c r="BC8" s="52"/>
      <c r="BD8" s="52"/>
      <c r="BE8" s="52"/>
      <c r="BF8" s="52"/>
      <c r="BG8" s="100"/>
      <c r="BH8" s="100"/>
      <c r="BI8" s="100"/>
      <c r="BJ8" s="100"/>
      <c r="BK8" s="100"/>
      <c r="BL8" s="100"/>
      <c r="BM8" s="100"/>
      <c r="BN8" s="100"/>
      <c r="BO8" s="100"/>
      <c r="BP8" s="100"/>
      <c r="BQ8" s="100"/>
      <c r="BR8" s="100"/>
      <c r="BS8" s="100"/>
      <c r="BT8" s="838"/>
      <c r="BU8" s="838"/>
      <c r="BV8" s="838"/>
      <c r="BW8" s="838"/>
      <c r="BX8" s="838"/>
      <c r="BY8" s="839"/>
    </row>
    <row r="9" spans="1:77" ht="15" hidden="1" customHeight="1" x14ac:dyDescent="0.35">
      <c r="A9" s="1630"/>
      <c r="B9" s="2958"/>
      <c r="C9" s="1631"/>
      <c r="D9" s="1280"/>
      <c r="E9" s="1280"/>
      <c r="F9" s="1280"/>
      <c r="G9" s="1632" t="s">
        <v>2</v>
      </c>
      <c r="H9" s="1632"/>
      <c r="I9" s="1632" t="s">
        <v>1</v>
      </c>
      <c r="J9" s="1632" t="s">
        <v>122</v>
      </c>
      <c r="K9" s="1633" t="s">
        <v>123</v>
      </c>
      <c r="L9" s="1633"/>
      <c r="M9" s="1633"/>
      <c r="N9" s="1046"/>
      <c r="O9" s="865"/>
      <c r="P9" s="847"/>
      <c r="Q9" s="847"/>
      <c r="R9" s="847"/>
      <c r="S9" s="847"/>
      <c r="T9" s="151"/>
      <c r="U9" s="151"/>
      <c r="V9" s="151"/>
      <c r="W9" s="151"/>
      <c r="X9" s="151"/>
      <c r="Y9" s="151"/>
      <c r="Z9" s="151"/>
      <c r="AA9" s="151"/>
      <c r="AB9" s="151"/>
      <c r="AC9" s="151"/>
      <c r="AD9" s="151"/>
      <c r="AE9" s="151"/>
      <c r="AF9" s="151"/>
      <c r="AG9" s="151"/>
      <c r="AH9" s="151"/>
      <c r="AI9" s="794"/>
      <c r="AJ9" s="151"/>
      <c r="AK9" s="151"/>
      <c r="AL9" s="151"/>
      <c r="AM9" s="151"/>
      <c r="AN9" s="151"/>
      <c r="AO9" s="151"/>
      <c r="AP9" s="151"/>
      <c r="AQ9" s="151"/>
      <c r="AR9" s="52"/>
      <c r="AS9" s="52"/>
      <c r="AT9" s="52"/>
      <c r="AU9" s="52"/>
      <c r="AV9" s="52"/>
      <c r="AW9" s="52"/>
      <c r="AX9" s="52"/>
      <c r="AY9" s="52"/>
      <c r="AZ9" s="52"/>
      <c r="BA9" s="52"/>
      <c r="BB9" s="52"/>
      <c r="BC9" s="52"/>
      <c r="BD9" s="52"/>
      <c r="BE9" s="52"/>
      <c r="BF9" s="52"/>
      <c r="BG9" s="100"/>
      <c r="BH9" s="100"/>
      <c r="BI9" s="100"/>
      <c r="BJ9" s="100"/>
      <c r="BK9" s="100"/>
      <c r="BL9" s="100"/>
      <c r="BM9" s="100"/>
      <c r="BN9" s="100"/>
      <c r="BO9" s="100"/>
      <c r="BP9" s="100"/>
      <c r="BQ9" s="100"/>
      <c r="BR9" s="100"/>
      <c r="BS9" s="100"/>
      <c r="BT9" s="838"/>
      <c r="BU9" s="838"/>
      <c r="BV9" s="838"/>
      <c r="BW9" s="838"/>
      <c r="BX9" s="838"/>
      <c r="BY9" s="839"/>
    </row>
    <row r="10" spans="1:77" ht="21.75" hidden="1" customHeight="1" thickBot="1" x14ac:dyDescent="0.4">
      <c r="A10" s="1584"/>
      <c r="B10" s="2959"/>
      <c r="C10" s="1631"/>
      <c r="D10" s="1280"/>
      <c r="E10" s="1280"/>
      <c r="F10" s="1280"/>
      <c r="G10" s="1633"/>
      <c r="H10" s="1633"/>
      <c r="I10" s="1633"/>
      <c r="J10" s="1633"/>
      <c r="K10" s="1633"/>
      <c r="L10" s="1633"/>
      <c r="M10" s="1633"/>
      <c r="N10" s="1046"/>
      <c r="O10" s="865"/>
      <c r="P10" s="847"/>
      <c r="Q10" s="847"/>
      <c r="R10" s="847"/>
      <c r="S10" s="847"/>
      <c r="T10" s="151"/>
      <c r="U10" s="151"/>
      <c r="V10" s="151"/>
      <c r="W10" s="151"/>
      <c r="X10" s="151"/>
      <c r="Y10" s="151"/>
      <c r="Z10" s="151"/>
      <c r="AA10" s="151"/>
      <c r="AB10" s="151"/>
      <c r="AC10" s="151"/>
      <c r="AD10" s="2704"/>
      <c r="AE10" s="2705"/>
      <c r="AF10" s="2706"/>
      <c r="AG10" s="818"/>
      <c r="AH10" s="793"/>
      <c r="AI10" s="794"/>
      <c r="AJ10" s="831"/>
      <c r="AK10" s="49"/>
      <c r="AL10" s="49"/>
      <c r="AM10" s="49"/>
      <c r="AN10" s="52"/>
      <c r="AO10" s="52"/>
      <c r="AP10" s="52"/>
      <c r="AQ10" s="52"/>
      <c r="AR10" s="52"/>
      <c r="AS10" s="52"/>
      <c r="AT10" s="52"/>
      <c r="AU10" s="52"/>
      <c r="AV10" s="52"/>
      <c r="AW10" s="52"/>
      <c r="AX10" s="52"/>
      <c r="AY10" s="52"/>
      <c r="AZ10" s="52"/>
      <c r="BA10" s="52"/>
      <c r="BB10" s="52"/>
      <c r="BC10" s="52"/>
      <c r="BD10" s="52"/>
      <c r="BE10" s="52"/>
      <c r="BF10" s="52"/>
      <c r="BG10" s="100"/>
      <c r="BH10" s="100"/>
      <c r="BI10" s="100"/>
      <c r="BJ10" s="100"/>
      <c r="BK10" s="100"/>
      <c r="BL10" s="100"/>
      <c r="BM10" s="100"/>
      <c r="BN10" s="100"/>
      <c r="BO10" s="100"/>
      <c r="BP10" s="100"/>
      <c r="BQ10" s="100"/>
      <c r="BR10" s="100"/>
      <c r="BS10" s="100"/>
      <c r="BT10" s="838"/>
      <c r="BU10" s="838"/>
      <c r="BV10" s="838"/>
      <c r="BW10" s="838"/>
      <c r="BX10" s="838"/>
      <c r="BY10" s="839"/>
    </row>
    <row r="11" spans="1:77" ht="21" hidden="1" customHeight="1" x14ac:dyDescent="0.35">
      <c r="A11" s="1584"/>
      <c r="B11" s="1634"/>
      <c r="C11" s="1635"/>
      <c r="D11" s="2973" t="s">
        <v>97</v>
      </c>
      <c r="E11" s="2974"/>
      <c r="F11" s="2975"/>
      <c r="G11" s="1286"/>
      <c r="H11" s="1984"/>
      <c r="I11" s="1633"/>
      <c r="J11" s="1633"/>
      <c r="K11" s="1633"/>
      <c r="L11" s="1633"/>
      <c r="M11" s="1633"/>
      <c r="N11" s="1046"/>
      <c r="O11" s="865"/>
      <c r="P11" s="847"/>
      <c r="Q11" s="847"/>
      <c r="R11" s="847"/>
      <c r="S11" s="847"/>
      <c r="T11" s="151"/>
      <c r="U11" s="151"/>
      <c r="V11" s="151"/>
      <c r="W11" s="151"/>
      <c r="X11" s="151"/>
      <c r="Y11" s="151"/>
      <c r="Z11" s="151"/>
      <c r="AA11" s="151"/>
      <c r="AB11" s="151"/>
      <c r="AC11" s="151"/>
      <c r="AD11" s="2761"/>
      <c r="AE11" s="2762"/>
      <c r="AF11" s="2763"/>
      <c r="AG11" s="822"/>
      <c r="AH11" s="151"/>
      <c r="AI11" s="216"/>
      <c r="AJ11" s="2663"/>
      <c r="AK11" s="2664"/>
      <c r="AL11" s="2664"/>
      <c r="AM11" s="2665"/>
      <c r="AN11" s="64"/>
      <c r="AO11" s="64"/>
      <c r="AP11" s="52"/>
      <c r="AQ11" s="52"/>
      <c r="AR11" s="52"/>
      <c r="AS11" s="52"/>
      <c r="AT11" s="433"/>
      <c r="AU11" s="433"/>
      <c r="AV11" s="52"/>
      <c r="AW11" s="52"/>
      <c r="AX11" s="52"/>
      <c r="AY11" s="52"/>
      <c r="AZ11" s="52"/>
      <c r="BA11" s="52"/>
      <c r="BB11" s="52"/>
      <c r="BC11" s="52"/>
      <c r="BD11" s="52"/>
      <c r="BE11" s="52"/>
      <c r="BF11" s="52"/>
      <c r="BG11" s="100"/>
      <c r="BH11" s="100"/>
      <c r="BI11" s="100"/>
      <c r="BJ11" s="100"/>
      <c r="BK11" s="100"/>
      <c r="BL11" s="100"/>
      <c r="BM11" s="100"/>
      <c r="BN11" s="100"/>
      <c r="BO11" s="100"/>
      <c r="BP11" s="100"/>
      <c r="BQ11" s="100"/>
      <c r="BR11" s="100"/>
      <c r="BS11" s="100"/>
      <c r="BT11" s="838"/>
      <c r="BU11" s="838"/>
      <c r="BV11" s="838"/>
      <c r="BW11" s="838"/>
      <c r="BX11" s="838"/>
      <c r="BY11" s="839"/>
    </row>
    <row r="12" spans="1:77" ht="16.5" hidden="1" customHeight="1" x14ac:dyDescent="0.35">
      <c r="A12" s="2955" t="s">
        <v>4</v>
      </c>
      <c r="B12" s="2957" t="s">
        <v>6</v>
      </c>
      <c r="C12" s="1636"/>
      <c r="D12" s="2960" t="s">
        <v>90</v>
      </c>
      <c r="E12" s="2961"/>
      <c r="F12" s="2962"/>
      <c r="G12" s="1286"/>
      <c r="H12" s="1984"/>
      <c r="I12" s="1637">
        <v>0</v>
      </c>
      <c r="J12" s="1637"/>
      <c r="K12" s="1637">
        <v>1</v>
      </c>
      <c r="L12" s="1637"/>
      <c r="M12" s="1637"/>
      <c r="N12" s="1051"/>
      <c r="O12" s="866"/>
      <c r="P12" s="848"/>
      <c r="Q12" s="848"/>
      <c r="R12" s="848"/>
      <c r="S12" s="848"/>
      <c r="T12" s="169"/>
      <c r="U12" s="169"/>
      <c r="V12" s="169"/>
      <c r="W12" s="169"/>
      <c r="X12" s="169"/>
      <c r="Y12" s="169"/>
      <c r="Z12" s="169"/>
      <c r="AA12" s="169"/>
      <c r="AB12" s="169"/>
      <c r="AC12" s="169"/>
      <c r="AD12" s="169">
        <v>2</v>
      </c>
      <c r="AE12" s="169">
        <v>3</v>
      </c>
      <c r="AF12" s="169">
        <v>4</v>
      </c>
      <c r="AG12" s="169"/>
      <c r="AH12" s="169">
        <v>5</v>
      </c>
      <c r="AI12" s="169">
        <v>6</v>
      </c>
      <c r="AJ12" s="405"/>
      <c r="AK12" s="14"/>
      <c r="AL12" s="14"/>
      <c r="AM12" s="265"/>
      <c r="AN12" s="52"/>
      <c r="AO12" s="52"/>
      <c r="AP12" s="52"/>
      <c r="AQ12" s="52"/>
      <c r="AR12" s="52"/>
      <c r="AS12" s="52"/>
      <c r="AT12" s="52"/>
      <c r="AU12" s="52"/>
      <c r="AV12" s="52"/>
      <c r="AW12" s="52"/>
      <c r="AX12" s="52"/>
      <c r="AY12" s="52"/>
      <c r="AZ12" s="52"/>
      <c r="BA12" s="52"/>
      <c r="BB12" s="52"/>
      <c r="BC12" s="52"/>
      <c r="BD12" s="52"/>
      <c r="BE12" s="52"/>
      <c r="BF12" s="52"/>
      <c r="BG12" s="100"/>
      <c r="BH12" s="100"/>
      <c r="BI12" s="100"/>
      <c r="BJ12" s="100"/>
      <c r="BK12" s="100"/>
      <c r="BL12" s="100"/>
      <c r="BM12" s="100"/>
      <c r="BN12" s="100"/>
      <c r="BO12" s="100"/>
      <c r="BP12" s="100"/>
      <c r="BQ12" s="100"/>
      <c r="BR12" s="100"/>
      <c r="BS12" s="100"/>
      <c r="BT12" s="838"/>
      <c r="BU12" s="838"/>
      <c r="BV12" s="838"/>
      <c r="BW12" s="838"/>
      <c r="BX12" s="838"/>
      <c r="BY12" s="839"/>
    </row>
    <row r="13" spans="1:77" ht="16.5" hidden="1" customHeight="1" x14ac:dyDescent="0.35">
      <c r="A13" s="2956"/>
      <c r="B13" s="2958"/>
      <c r="C13" s="1636"/>
      <c r="D13" s="2963">
        <v>3</v>
      </c>
      <c r="E13" s="2964"/>
      <c r="F13" s="2965"/>
      <c r="G13" s="1286"/>
      <c r="H13" s="1984"/>
      <c r="I13" s="1633"/>
      <c r="J13" s="1633"/>
      <c r="K13" s="1633"/>
      <c r="L13" s="1633"/>
      <c r="M13" s="1633"/>
      <c r="N13" s="1046"/>
      <c r="O13" s="865"/>
      <c r="P13" s="847"/>
      <c r="Q13" s="847"/>
      <c r="R13" s="847"/>
      <c r="S13" s="847"/>
      <c r="T13" s="151"/>
      <c r="U13" s="151"/>
      <c r="V13" s="151"/>
      <c r="W13" s="151"/>
      <c r="X13" s="151"/>
      <c r="Y13" s="151"/>
      <c r="Z13" s="151"/>
      <c r="AA13" s="151"/>
      <c r="AB13" s="151"/>
      <c r="AC13" s="151"/>
      <c r="AD13" s="780"/>
      <c r="AE13" s="151"/>
      <c r="AF13" s="151"/>
      <c r="AG13" s="151"/>
      <c r="AH13" s="151"/>
      <c r="AI13" s="151"/>
      <c r="AJ13" s="835"/>
      <c r="AK13" s="15"/>
      <c r="AL13" s="41"/>
      <c r="AM13" s="266"/>
      <c r="AN13" s="151"/>
      <c r="AO13" s="52"/>
      <c r="AP13" s="52"/>
      <c r="AQ13" s="52"/>
      <c r="AR13" s="52"/>
      <c r="AS13" s="52"/>
      <c r="AT13" s="502"/>
      <c r="AU13" s="52"/>
      <c r="AV13" s="52"/>
      <c r="AW13" s="52"/>
      <c r="AX13" s="52"/>
      <c r="AY13" s="52"/>
      <c r="AZ13" s="52"/>
      <c r="BA13" s="52"/>
      <c r="BB13" s="52"/>
      <c r="BC13" s="52"/>
      <c r="BD13" s="52"/>
      <c r="BE13" s="52"/>
      <c r="BF13" s="52"/>
      <c r="BG13" s="100"/>
      <c r="BH13" s="100"/>
      <c r="BI13" s="100"/>
      <c r="BJ13" s="100"/>
      <c r="BK13" s="100"/>
      <c r="BL13" s="100"/>
      <c r="BM13" s="100"/>
      <c r="BN13" s="100"/>
      <c r="BO13" s="100"/>
      <c r="BP13" s="100"/>
      <c r="BQ13" s="100"/>
      <c r="BR13" s="100"/>
      <c r="BS13" s="100"/>
      <c r="BT13" s="838"/>
      <c r="BU13" s="838"/>
      <c r="BV13" s="838"/>
      <c r="BW13" s="838"/>
      <c r="BX13" s="838"/>
      <c r="BY13" s="839"/>
    </row>
    <row r="14" spans="1:77" ht="21" hidden="1" customHeight="1" thickBot="1" x14ac:dyDescent="0.3">
      <c r="A14" s="2956"/>
      <c r="B14" s="2959"/>
      <c r="C14" s="1636"/>
      <c r="D14" s="1638"/>
      <c r="E14" s="1638"/>
      <c r="F14" s="1638"/>
      <c r="G14" s="1633"/>
      <c r="H14" s="1633"/>
      <c r="I14" s="1286"/>
      <c r="J14" s="1286"/>
      <c r="K14" s="1286"/>
      <c r="L14" s="1286"/>
      <c r="M14" s="1286"/>
      <c r="N14" s="220"/>
      <c r="O14" s="28"/>
      <c r="P14" s="100"/>
      <c r="Q14" s="100"/>
      <c r="R14" s="100"/>
      <c r="S14" s="100"/>
      <c r="T14" s="52"/>
      <c r="U14" s="52"/>
      <c r="V14" s="52"/>
      <c r="W14" s="52"/>
      <c r="X14" s="52"/>
      <c r="Y14" s="52"/>
      <c r="Z14" s="52"/>
      <c r="AA14" s="52"/>
      <c r="AB14" s="52"/>
      <c r="AC14" s="52"/>
      <c r="AD14" s="52"/>
      <c r="AE14" s="52"/>
      <c r="AF14" s="52"/>
      <c r="AG14" s="814"/>
      <c r="AH14" s="52"/>
      <c r="AI14" s="52"/>
      <c r="AJ14" s="836"/>
      <c r="AK14" s="406"/>
      <c r="AL14" s="407"/>
      <c r="AM14" s="408"/>
      <c r="AN14" s="52"/>
      <c r="AO14" s="52"/>
      <c r="AP14" s="52"/>
      <c r="AQ14" s="52"/>
      <c r="AR14" s="52"/>
      <c r="AS14" s="52"/>
      <c r="AT14" s="502"/>
      <c r="AU14" s="52"/>
      <c r="AV14" s="52"/>
      <c r="AW14" s="52"/>
      <c r="AX14" s="52"/>
      <c r="AY14" s="52"/>
      <c r="AZ14" s="52"/>
      <c r="BA14" s="52"/>
      <c r="BB14" s="52"/>
      <c r="BC14" s="52"/>
      <c r="BD14" s="52"/>
      <c r="BE14" s="52"/>
      <c r="BF14" s="52"/>
      <c r="BG14" s="100"/>
      <c r="BH14" s="100"/>
      <c r="BI14" s="100"/>
      <c r="BJ14" s="100"/>
      <c r="BK14" s="100"/>
      <c r="BL14" s="100"/>
      <c r="BM14" s="100"/>
      <c r="BN14" s="100"/>
      <c r="BO14" s="100"/>
      <c r="BP14" s="100"/>
      <c r="BQ14" s="100"/>
      <c r="BR14" s="100"/>
      <c r="BS14" s="100"/>
      <c r="BT14" s="838"/>
      <c r="BU14" s="838"/>
      <c r="BV14" s="838"/>
      <c r="BW14" s="838"/>
      <c r="BX14" s="838"/>
      <c r="BY14" s="839"/>
    </row>
    <row r="15" spans="1:77" ht="15.75" hidden="1" thickBot="1" x14ac:dyDescent="0.3">
      <c r="A15" s="1594"/>
      <c r="B15" s="1639" t="s">
        <v>6</v>
      </c>
      <c r="C15" s="1280"/>
      <c r="D15" s="1280"/>
      <c r="E15" s="1280"/>
      <c r="F15" s="1280"/>
      <c r="G15" s="1286"/>
      <c r="H15" s="1984"/>
      <c r="I15" s="1286"/>
      <c r="J15" s="1286"/>
      <c r="K15" s="1286"/>
      <c r="L15" s="1286"/>
      <c r="M15" s="1286"/>
      <c r="N15" s="1044"/>
      <c r="O15" s="28"/>
      <c r="P15" s="100"/>
      <c r="Q15" s="100"/>
      <c r="R15" s="100"/>
      <c r="S15" s="100"/>
      <c r="T15" s="28"/>
      <c r="U15" s="28"/>
      <c r="V15" s="28"/>
      <c r="W15" s="28"/>
      <c r="X15" s="28"/>
      <c r="Y15" s="28"/>
      <c r="Z15" s="28"/>
      <c r="AA15" s="28"/>
      <c r="AB15" s="28"/>
      <c r="AC15" s="28"/>
      <c r="AD15" s="28"/>
      <c r="AE15" s="28"/>
      <c r="AF15" s="28"/>
      <c r="AG15" s="813" t="e">
        <f>IF(AG14=12,0,IF(AND($AI$6&lt;&gt;$AI$5,$AG$6&lt;7,$AG$5&lt;7,$AG$5&gt;#REF!),12-6+$AG$6,IF(AND($AI$5=$AI$6,$AG$5&gt;=7,$AG$6&lt;=12),0,IF(AND($AI$6=$AI$5,$AG$5&lt;7,$AG$6&lt;7),0,IF(AND($AI$5=$AI$6,$AG$5&lt;7,$AG$6&lt;=12),$AG$6-6,IF(AND($AI$5&lt;&gt;$AI$6,$AG$6&lt;7,$AG$5&gt;=7),0,IF(AND($AI$5&lt;&gt;$AI$6,$AG$6&lt;=7,$AG$5&lt;7),12-AG14,IF(AND($AI$6&lt;&gt;$AI$5,$AG$5&gt;=7,$AG$6&gt;=7,$AG$6&gt;$AG$5),12-AG14,IF(AND($AI$6&lt;&gt;$AI$5,$AG$5&gt;7,$AG$6&lt;$AG$5),12-AG14,IF(AND($AI$6&lt;&gt;$AI$5,$AG$6&gt;=7,$AG$5&gt;7),$AG$6-7,IF(AND($AI$6&lt;&gt;$AI$5,$AG$5&lt;=7,$AG$6&gt;=7),12-AG14)))))))))))</f>
        <v>#REF!</v>
      </c>
      <c r="AH15" s="28"/>
      <c r="AI15" s="28"/>
      <c r="AJ15" s="28"/>
      <c r="AK15" s="28"/>
      <c r="AL15" s="28"/>
      <c r="AM15" s="28"/>
      <c r="AN15" s="28"/>
      <c r="AO15" s="28"/>
      <c r="AP15" s="28"/>
      <c r="AQ15" s="28"/>
      <c r="AR15" s="28"/>
      <c r="AS15" s="28"/>
      <c r="AT15" s="28"/>
      <c r="AU15" s="28"/>
      <c r="AV15" s="28"/>
      <c r="AW15" s="28"/>
      <c r="AX15" s="28"/>
      <c r="AY15" s="28"/>
      <c r="AZ15" s="28"/>
      <c r="BA15" s="28"/>
      <c r="BB15" s="28"/>
      <c r="BC15" s="28"/>
      <c r="BD15" s="28"/>
      <c r="BE15" s="28"/>
      <c r="BF15" s="28"/>
      <c r="BG15" s="100"/>
      <c r="BH15" s="100"/>
      <c r="BI15" s="100"/>
      <c r="BJ15" s="100"/>
      <c r="BK15" s="100"/>
      <c r="BL15" s="100"/>
      <c r="BM15" s="100"/>
      <c r="BN15" s="100"/>
      <c r="BO15" s="100"/>
      <c r="BP15" s="100"/>
      <c r="BQ15" s="100"/>
      <c r="BR15" s="100"/>
      <c r="BS15" s="100"/>
      <c r="BT15" s="838"/>
      <c r="BU15" s="838"/>
      <c r="BV15" s="838"/>
      <c r="BW15" s="838"/>
      <c r="BX15" s="838"/>
      <c r="BY15" s="839"/>
    </row>
    <row r="16" spans="1:77" ht="15.75" hidden="1" thickBot="1" x14ac:dyDescent="0.3">
      <c r="A16" s="1594"/>
      <c r="B16" s="1639" t="s">
        <v>5</v>
      </c>
      <c r="C16" s="1280"/>
      <c r="D16" s="1280"/>
      <c r="E16" s="1280"/>
      <c r="F16" s="1280"/>
      <c r="G16" s="1286"/>
      <c r="H16" s="1984"/>
      <c r="I16" s="1286"/>
      <c r="J16" s="1286"/>
      <c r="K16" s="1286"/>
      <c r="L16" s="1286"/>
      <c r="M16" s="1286"/>
      <c r="N16" s="1044"/>
      <c r="O16" s="28"/>
      <c r="P16" s="100"/>
      <c r="Q16" s="100"/>
      <c r="R16" s="100"/>
      <c r="S16" s="100"/>
      <c r="T16" s="28"/>
      <c r="U16" s="28"/>
      <c r="V16" s="28"/>
      <c r="W16" s="28"/>
      <c r="X16" s="28"/>
      <c r="Y16" s="28"/>
      <c r="Z16" s="28"/>
      <c r="AA16" s="28"/>
      <c r="AB16" s="28"/>
      <c r="AC16" s="28"/>
      <c r="AD16" s="28"/>
      <c r="AE16" s="28"/>
      <c r="AF16" s="28"/>
      <c r="AG16" s="28"/>
      <c r="AH16" s="28"/>
      <c r="AI16" s="28"/>
      <c r="AJ16" s="28"/>
      <c r="AK16" s="28"/>
      <c r="AL16" s="28"/>
      <c r="AM16" s="28"/>
      <c r="AN16" s="28"/>
      <c r="AO16" s="28"/>
      <c r="AP16" s="28"/>
      <c r="AQ16" s="28"/>
      <c r="AR16" s="28"/>
      <c r="AS16" s="28"/>
      <c r="AT16" s="28"/>
      <c r="AU16" s="28"/>
      <c r="AV16" s="28"/>
      <c r="AW16" s="28"/>
      <c r="AX16" s="28"/>
      <c r="AY16" s="28"/>
      <c r="AZ16" s="28"/>
      <c r="BA16" s="28"/>
      <c r="BB16" s="28"/>
      <c r="BC16" s="28"/>
      <c r="BD16" s="28"/>
      <c r="BE16" s="28"/>
      <c r="BF16" s="28"/>
      <c r="BG16" s="100"/>
      <c r="BH16" s="100"/>
      <c r="BI16" s="100"/>
      <c r="BJ16" s="100"/>
      <c r="BK16" s="100"/>
      <c r="BL16" s="100"/>
      <c r="BM16" s="100"/>
      <c r="BN16" s="100"/>
      <c r="BO16" s="100"/>
      <c r="BP16" s="100"/>
      <c r="BQ16" s="100"/>
      <c r="BR16" s="100"/>
      <c r="BS16" s="100"/>
      <c r="BT16" s="838"/>
      <c r="BU16" s="838"/>
      <c r="BV16" s="838"/>
      <c r="BW16" s="838"/>
      <c r="BX16" s="838"/>
      <c r="BY16" s="839"/>
    </row>
    <row r="17" spans="1:90" ht="15.75" hidden="1" thickBot="1" x14ac:dyDescent="0.3">
      <c r="A17" s="1594"/>
      <c r="B17" s="1639" t="s">
        <v>43</v>
      </c>
      <c r="C17" s="1280"/>
      <c r="D17" s="1280"/>
      <c r="E17" s="1280"/>
      <c r="F17" s="1280"/>
      <c r="G17" s="1286"/>
      <c r="H17" s="1984"/>
      <c r="I17" s="1286"/>
      <c r="J17" s="1286"/>
      <c r="K17" s="1286"/>
      <c r="L17" s="1286"/>
      <c r="M17" s="1286"/>
      <c r="N17" s="1044"/>
      <c r="O17" s="28"/>
      <c r="P17" s="100"/>
      <c r="Q17" s="100"/>
      <c r="R17" s="100"/>
      <c r="S17" s="100"/>
      <c r="T17" s="28"/>
      <c r="U17" s="28"/>
      <c r="V17" s="28"/>
      <c r="W17" s="28"/>
      <c r="X17" s="28"/>
      <c r="Y17" s="28"/>
      <c r="Z17" s="28"/>
      <c r="AA17" s="28"/>
      <c r="AB17" s="28"/>
      <c r="AC17" s="28"/>
      <c r="AD17" s="28"/>
      <c r="AE17" s="28"/>
      <c r="AF17" s="28"/>
      <c r="AG17" s="28"/>
      <c r="AH17" s="28"/>
      <c r="AI17" s="28"/>
      <c r="AJ17" s="28"/>
      <c r="AK17" s="28"/>
      <c r="AL17" s="28"/>
      <c r="AM17" s="28"/>
      <c r="AN17" s="28"/>
      <c r="AO17" s="28"/>
      <c r="AP17" s="28"/>
      <c r="AQ17" s="28"/>
      <c r="AR17" s="28"/>
      <c r="AS17" s="28"/>
      <c r="AT17" s="28"/>
      <c r="AU17" s="28"/>
      <c r="AV17" s="28"/>
      <c r="AW17" s="28"/>
      <c r="AX17" s="28"/>
      <c r="AY17" s="28"/>
      <c r="AZ17" s="28"/>
      <c r="BA17" s="28"/>
      <c r="BB17" s="28"/>
      <c r="BC17" s="28"/>
      <c r="BD17" s="28"/>
      <c r="BE17" s="28"/>
      <c r="BF17" s="28"/>
      <c r="BG17" s="100"/>
      <c r="BH17" s="100"/>
      <c r="BI17" s="100"/>
      <c r="BJ17" s="100"/>
      <c r="BK17" s="100"/>
      <c r="BL17" s="100"/>
      <c r="BM17" s="100"/>
      <c r="BN17" s="100"/>
      <c r="BO17" s="100"/>
      <c r="BP17" s="100"/>
      <c r="BQ17" s="100"/>
      <c r="BR17" s="100"/>
      <c r="BS17" s="100"/>
      <c r="BT17" s="838"/>
      <c r="BU17" s="838"/>
      <c r="BV17" s="838"/>
      <c r="BW17" s="838"/>
      <c r="BX17" s="838"/>
      <c r="BY17" s="839"/>
    </row>
    <row r="18" spans="1:90" ht="15.75" hidden="1" thickBot="1" x14ac:dyDescent="0.3">
      <c r="A18" s="1594"/>
      <c r="B18" s="1639" t="s">
        <v>89</v>
      </c>
      <c r="C18" s="1280"/>
      <c r="D18" s="1280"/>
      <c r="E18" s="1280"/>
      <c r="F18" s="1280"/>
      <c r="G18" s="1286"/>
      <c r="H18" s="1984"/>
      <c r="I18" s="1286"/>
      <c r="J18" s="1286"/>
      <c r="K18" s="1286"/>
      <c r="L18" s="1286"/>
      <c r="M18" s="1286"/>
      <c r="N18" s="220"/>
      <c r="O18" s="28"/>
      <c r="P18" s="100"/>
      <c r="Q18" s="100"/>
      <c r="R18" s="100"/>
      <c r="S18" s="100"/>
      <c r="T18" s="52"/>
      <c r="U18" s="52"/>
      <c r="V18" s="52"/>
      <c r="W18" s="52"/>
      <c r="X18" s="52"/>
      <c r="Y18" s="52"/>
      <c r="Z18" s="52"/>
      <c r="AA18" s="52"/>
      <c r="AB18" s="52"/>
      <c r="AC18" s="52"/>
      <c r="AD18" s="52"/>
      <c r="AE18" s="52"/>
      <c r="AF18" s="52"/>
      <c r="AG18" s="52"/>
      <c r="AH18" s="52"/>
      <c r="AI18" s="52"/>
      <c r="AJ18" s="52"/>
      <c r="AK18" s="52"/>
      <c r="AL18" s="52"/>
      <c r="AM18" s="52"/>
      <c r="AN18" s="52"/>
      <c r="AO18" s="52"/>
      <c r="AP18" s="52"/>
      <c r="AQ18" s="52"/>
      <c r="AR18" s="52"/>
      <c r="AS18" s="52"/>
      <c r="AT18" s="52"/>
      <c r="AU18" s="52"/>
      <c r="AV18" s="52"/>
      <c r="AW18" s="52"/>
      <c r="AX18" s="52"/>
      <c r="AY18" s="52"/>
      <c r="AZ18" s="52"/>
      <c r="BA18" s="52"/>
      <c r="BB18" s="52"/>
      <c r="BC18" s="52"/>
      <c r="BD18" s="52"/>
      <c r="BE18" s="52"/>
      <c r="BF18" s="52"/>
      <c r="BG18" s="100"/>
      <c r="BH18" s="100"/>
      <c r="BI18" s="100"/>
      <c r="BJ18" s="100"/>
      <c r="BK18" s="100"/>
      <c r="BL18" s="100"/>
      <c r="BM18" s="100"/>
      <c r="BN18" s="100"/>
      <c r="BO18" s="100"/>
      <c r="BP18" s="100"/>
      <c r="BQ18" s="100"/>
      <c r="BR18" s="100"/>
      <c r="BS18" s="100"/>
      <c r="BT18" s="838"/>
      <c r="BU18" s="838"/>
      <c r="BV18" s="838"/>
      <c r="BW18" s="838"/>
      <c r="BX18" s="838"/>
      <c r="BY18" s="839"/>
    </row>
    <row r="19" spans="1:90" ht="15.75" hidden="1" thickBot="1" x14ac:dyDescent="0.3">
      <c r="A19" s="1594"/>
      <c r="B19" s="1639" t="s">
        <v>104</v>
      </c>
      <c r="C19" s="1280"/>
      <c r="D19" s="1280"/>
      <c r="E19" s="1280"/>
      <c r="F19" s="1280"/>
      <c r="G19" s="1286"/>
      <c r="H19" s="1984"/>
      <c r="I19" s="1286"/>
      <c r="J19" s="1286"/>
      <c r="K19" s="1286"/>
      <c r="L19" s="1286"/>
      <c r="M19" s="1286"/>
      <c r="N19" s="220"/>
      <c r="O19" s="28"/>
      <c r="P19" s="100"/>
      <c r="Q19" s="100"/>
      <c r="R19" s="100"/>
      <c r="S19" s="100"/>
      <c r="T19" s="52"/>
      <c r="U19" s="52"/>
      <c r="V19" s="52"/>
      <c r="W19" s="52"/>
      <c r="X19" s="52"/>
      <c r="Y19" s="52"/>
      <c r="Z19" s="52"/>
      <c r="AA19" s="52"/>
      <c r="AB19" s="52"/>
      <c r="AC19" s="52"/>
      <c r="AD19" s="52"/>
      <c r="AE19" s="52"/>
      <c r="AF19" s="52"/>
      <c r="AG19" s="52"/>
      <c r="AH19" s="52"/>
      <c r="AI19" s="52"/>
      <c r="AJ19" s="52"/>
      <c r="AK19" s="52"/>
      <c r="AL19" s="52"/>
      <c r="AM19" s="52"/>
      <c r="AN19" s="52"/>
      <c r="AO19" s="52"/>
      <c r="AP19" s="52"/>
      <c r="AQ19" s="52"/>
      <c r="AR19" s="52"/>
      <c r="AS19" s="52"/>
      <c r="AT19" s="52"/>
      <c r="AU19" s="52"/>
      <c r="AV19" s="52"/>
      <c r="AW19" s="52"/>
      <c r="AX19" s="52"/>
      <c r="AY19" s="52"/>
      <c r="AZ19" s="52"/>
      <c r="BA19" s="52"/>
      <c r="BB19" s="52"/>
      <c r="BC19" s="52"/>
      <c r="BD19" s="52"/>
      <c r="BE19" s="52"/>
      <c r="BF19" s="52"/>
      <c r="BG19" s="100"/>
      <c r="BH19" s="100"/>
      <c r="BI19" s="100"/>
      <c r="BJ19" s="100"/>
      <c r="BK19" s="100"/>
      <c r="BL19" s="100"/>
      <c r="BM19" s="100"/>
      <c r="BN19" s="100"/>
      <c r="BO19" s="100"/>
      <c r="BP19" s="100"/>
      <c r="BQ19" s="100"/>
      <c r="BR19" s="100"/>
      <c r="BS19" s="100"/>
      <c r="BT19" s="838"/>
      <c r="BU19" s="838"/>
      <c r="BV19" s="838"/>
      <c r="BW19" s="838"/>
      <c r="BX19" s="838"/>
      <c r="BY19" s="839"/>
    </row>
    <row r="20" spans="1:90" ht="15.75" hidden="1" thickBot="1" x14ac:dyDescent="0.3">
      <c r="A20" s="1594"/>
      <c r="B20" s="1639" t="s">
        <v>125</v>
      </c>
      <c r="C20" s="1280"/>
      <c r="D20" s="1280"/>
      <c r="E20" s="1280"/>
      <c r="F20" s="1280"/>
      <c r="G20" s="1286"/>
      <c r="H20" s="1984"/>
      <c r="I20" s="1286"/>
      <c r="J20" s="1286"/>
      <c r="K20" s="1286"/>
      <c r="L20" s="1286"/>
      <c r="M20" s="1286"/>
      <c r="N20" s="220"/>
      <c r="O20" s="28"/>
      <c r="P20" s="100"/>
      <c r="Q20" s="100"/>
      <c r="R20" s="100"/>
      <c r="S20" s="100"/>
      <c r="T20" s="52"/>
      <c r="U20" s="52"/>
      <c r="V20" s="52"/>
      <c r="W20" s="52"/>
      <c r="X20" s="52"/>
      <c r="Y20" s="52"/>
      <c r="Z20" s="52"/>
      <c r="AA20" s="52"/>
      <c r="AB20" s="52"/>
      <c r="AC20" s="52"/>
      <c r="AD20" s="52"/>
      <c r="AE20" s="52"/>
      <c r="AF20" s="52"/>
      <c r="AG20" s="52"/>
      <c r="AH20" s="52"/>
      <c r="AI20" s="52"/>
      <c r="AJ20" s="52"/>
      <c r="AK20" s="52"/>
      <c r="AL20" s="52"/>
      <c r="AM20" s="52"/>
      <c r="AN20" s="52"/>
      <c r="AO20" s="52"/>
      <c r="AP20" s="52"/>
      <c r="AQ20" s="52"/>
      <c r="AR20" s="52"/>
      <c r="AS20" s="52"/>
      <c r="AT20" s="52"/>
      <c r="AU20" s="52"/>
      <c r="AV20" s="52"/>
      <c r="AW20" s="52"/>
      <c r="AX20" s="52"/>
      <c r="AY20" s="52"/>
      <c r="AZ20" s="52"/>
      <c r="BA20" s="52"/>
      <c r="BB20" s="52"/>
      <c r="BC20" s="52"/>
      <c r="BD20" s="52"/>
      <c r="BE20" s="52"/>
      <c r="BF20" s="52"/>
      <c r="BG20" s="100"/>
      <c r="BH20" s="100"/>
      <c r="BI20" s="100"/>
      <c r="BJ20" s="100"/>
      <c r="BK20" s="100"/>
      <c r="BL20" s="100"/>
      <c r="BM20" s="100"/>
      <c r="BN20" s="100"/>
      <c r="BO20" s="100"/>
      <c r="BP20" s="100"/>
      <c r="BQ20" s="100"/>
      <c r="BR20" s="100"/>
      <c r="BS20" s="100"/>
      <c r="BT20" s="838"/>
      <c r="BU20" s="838"/>
      <c r="BV20" s="838"/>
      <c r="BW20" s="838"/>
      <c r="BX20" s="838"/>
      <c r="BY20" s="839"/>
    </row>
    <row r="21" spans="1:90" s="25" customFormat="1" ht="16.5" hidden="1" thickBot="1" x14ac:dyDescent="0.3">
      <c r="A21" s="1640" t="s">
        <v>121</v>
      </c>
      <c r="B21" s="1641">
        <v>2</v>
      </c>
      <c r="C21" s="1642"/>
      <c r="D21" s="1633"/>
      <c r="E21" s="1633"/>
      <c r="F21" s="1633"/>
      <c r="G21" s="1633"/>
      <c r="H21" s="1633"/>
      <c r="I21" s="1633"/>
      <c r="J21" s="1633"/>
      <c r="K21" s="1633"/>
      <c r="L21" s="1633"/>
      <c r="M21" s="1633"/>
      <c r="N21" s="1046"/>
      <c r="O21" s="867"/>
      <c r="P21" s="849"/>
      <c r="Q21" s="849"/>
      <c r="R21" s="849"/>
      <c r="S21" s="849"/>
      <c r="T21" s="91"/>
      <c r="U21" s="91"/>
      <c r="V21" s="91"/>
      <c r="W21" s="91"/>
      <c r="X21" s="91"/>
      <c r="Y21" s="91"/>
      <c r="Z21" s="91"/>
      <c r="AA21" s="91"/>
      <c r="AB21" s="91"/>
      <c r="AC21" s="91"/>
      <c r="AD21" s="91"/>
      <c r="AE21" s="91"/>
      <c r="AF21" s="91"/>
      <c r="AG21" s="91"/>
      <c r="AH21" s="104"/>
      <c r="AI21" s="104"/>
      <c r="AJ21" s="104"/>
      <c r="AK21" s="104"/>
      <c r="AL21" s="104"/>
      <c r="AM21" s="91"/>
      <c r="AN21" s="104"/>
      <c r="AO21" s="104"/>
      <c r="AP21" s="104"/>
      <c r="AQ21" s="104"/>
      <c r="AR21" s="104"/>
      <c r="AS21" s="104"/>
      <c r="AT21" s="104"/>
      <c r="AU21" s="104"/>
      <c r="AV21" s="104"/>
      <c r="AW21" s="104"/>
      <c r="AX21" s="104"/>
      <c r="AY21" s="104"/>
      <c r="AZ21" s="104"/>
      <c r="BA21" s="104"/>
      <c r="BB21" s="104"/>
      <c r="BC21" s="104"/>
      <c r="BD21" s="104"/>
      <c r="BE21" s="104"/>
      <c r="BF21" s="104"/>
      <c r="BG21" s="840"/>
      <c r="BH21" s="840"/>
      <c r="BI21" s="840"/>
      <c r="BJ21" s="840"/>
      <c r="BK21" s="840"/>
      <c r="BL21" s="840"/>
      <c r="BM21" s="840"/>
      <c r="BN21" s="840"/>
      <c r="BO21" s="840"/>
      <c r="BP21" s="840"/>
      <c r="BQ21" s="840"/>
      <c r="BR21" s="840"/>
      <c r="BS21" s="840"/>
      <c r="BT21" s="838"/>
      <c r="BU21" s="838"/>
      <c r="BV21" s="838"/>
      <c r="BW21" s="838"/>
      <c r="BX21" s="838"/>
      <c r="BY21" s="839"/>
    </row>
    <row r="22" spans="1:90" ht="15.75" hidden="1" customHeight="1" x14ac:dyDescent="0.25">
      <c r="A22" s="1584"/>
      <c r="B22" s="1639"/>
      <c r="C22" s="1280"/>
      <c r="D22" s="1280"/>
      <c r="E22" s="1280"/>
      <c r="F22" s="1280"/>
      <c r="G22" s="1287">
        <v>0</v>
      </c>
      <c r="H22" s="1287"/>
      <c r="I22" s="1643">
        <v>1</v>
      </c>
      <c r="J22" s="1643">
        <v>2</v>
      </c>
      <c r="K22" s="1643">
        <v>3</v>
      </c>
      <c r="L22" s="1643"/>
      <c r="M22" s="1643"/>
      <c r="N22" s="1047"/>
      <c r="O22" s="868"/>
      <c r="P22" s="841"/>
      <c r="Q22" s="841"/>
      <c r="R22" s="841"/>
      <c r="S22" s="841"/>
      <c r="T22" s="92"/>
      <c r="U22" s="92"/>
      <c r="V22" s="92"/>
      <c r="W22" s="92"/>
      <c r="X22" s="92"/>
      <c r="Y22" s="92"/>
      <c r="Z22" s="92"/>
      <c r="AA22" s="92"/>
      <c r="AB22" s="92"/>
      <c r="AC22" s="92"/>
      <c r="AD22" s="92">
        <v>4</v>
      </c>
      <c r="AE22" s="92">
        <v>5</v>
      </c>
      <c r="AF22" s="92">
        <v>6</v>
      </c>
      <c r="AG22" s="92">
        <v>7</v>
      </c>
      <c r="AH22" s="92">
        <v>8</v>
      </c>
      <c r="AI22" s="92">
        <v>9</v>
      </c>
      <c r="AJ22" s="92">
        <v>10</v>
      </c>
      <c r="AK22" s="92">
        <v>11</v>
      </c>
      <c r="AL22" s="92">
        <v>12</v>
      </c>
      <c r="AM22" s="92">
        <v>13</v>
      </c>
      <c r="AN22" s="92">
        <v>14</v>
      </c>
      <c r="AO22" s="92">
        <v>15</v>
      </c>
      <c r="AP22" s="92">
        <v>16</v>
      </c>
      <c r="AQ22" s="92">
        <v>17</v>
      </c>
      <c r="AR22" s="92">
        <v>18</v>
      </c>
      <c r="AS22" s="92">
        <v>19</v>
      </c>
      <c r="AT22" s="92">
        <v>20</v>
      </c>
      <c r="AU22" s="92">
        <v>21</v>
      </c>
      <c r="AV22" s="92">
        <v>22</v>
      </c>
      <c r="AW22" s="92">
        <v>23</v>
      </c>
      <c r="AX22" s="92">
        <v>24</v>
      </c>
      <c r="AY22" s="92">
        <v>25</v>
      </c>
      <c r="AZ22" s="92">
        <v>26</v>
      </c>
      <c r="BA22" s="92">
        <v>27</v>
      </c>
      <c r="BB22" s="92">
        <v>28</v>
      </c>
      <c r="BC22" s="92">
        <v>29</v>
      </c>
      <c r="BD22" s="92">
        <v>30</v>
      </c>
      <c r="BE22" s="92">
        <v>31</v>
      </c>
      <c r="BF22" s="92">
        <v>32</v>
      </c>
      <c r="BG22" s="841">
        <v>33</v>
      </c>
      <c r="BH22" s="841">
        <v>34</v>
      </c>
      <c r="BI22" s="841">
        <v>35</v>
      </c>
      <c r="BJ22" s="841">
        <v>36</v>
      </c>
      <c r="BK22" s="841">
        <v>37</v>
      </c>
      <c r="BL22" s="841">
        <v>38</v>
      </c>
      <c r="BM22" s="841"/>
      <c r="BN22" s="841">
        <v>39</v>
      </c>
      <c r="BO22" s="100">
        <v>40</v>
      </c>
      <c r="BP22" s="100">
        <v>41</v>
      </c>
      <c r="BQ22" s="100">
        <v>42</v>
      </c>
      <c r="BR22" s="100">
        <v>43</v>
      </c>
      <c r="BS22" s="100">
        <v>44</v>
      </c>
      <c r="BT22" s="838">
        <v>45</v>
      </c>
      <c r="BU22" s="838">
        <v>46</v>
      </c>
      <c r="BV22" s="838">
        <v>47</v>
      </c>
      <c r="BW22" s="838">
        <v>48</v>
      </c>
      <c r="BX22" s="838">
        <v>49</v>
      </c>
      <c r="BY22" s="839">
        <v>50</v>
      </c>
      <c r="BZ22" s="49">
        <v>51</v>
      </c>
      <c r="CA22" s="49">
        <v>52</v>
      </c>
      <c r="CB22" s="49">
        <v>53</v>
      </c>
      <c r="CC22" s="49">
        <v>54</v>
      </c>
      <c r="CD22" s="49">
        <v>55</v>
      </c>
      <c r="CE22" s="49">
        <v>56</v>
      </c>
      <c r="CF22" s="49">
        <v>57</v>
      </c>
      <c r="CG22" s="49">
        <v>58</v>
      </c>
      <c r="CH22" s="49">
        <v>59</v>
      </c>
      <c r="CI22" s="49">
        <v>60</v>
      </c>
    </row>
    <row r="23" spans="1:90" ht="15" hidden="1" customHeight="1" thickBot="1" x14ac:dyDescent="0.3">
      <c r="A23" s="1584"/>
      <c r="B23" s="1639"/>
      <c r="C23" s="1280"/>
      <c r="D23" s="1280"/>
      <c r="E23" s="1280"/>
      <c r="F23" s="1280"/>
      <c r="G23" s="1286"/>
      <c r="H23" s="1984"/>
      <c r="I23" s="1644"/>
      <c r="J23" s="1644"/>
      <c r="K23" s="1286"/>
      <c r="L23" s="1286"/>
      <c r="M23" s="1286"/>
      <c r="N23" s="220"/>
      <c r="O23" s="28"/>
      <c r="P23" s="100"/>
      <c r="Q23" s="100"/>
      <c r="R23" s="100"/>
      <c r="S23" s="100"/>
      <c r="T23" s="52"/>
      <c r="U23" s="52"/>
      <c r="V23" s="52"/>
      <c r="W23" s="52"/>
      <c r="X23" s="52"/>
      <c r="Y23" s="52"/>
      <c r="Z23" s="52"/>
      <c r="AA23" s="52"/>
      <c r="AB23" s="52"/>
      <c r="AC23" s="52"/>
      <c r="AD23" s="52"/>
      <c r="AE23" s="52"/>
      <c r="AF23" s="52"/>
      <c r="AG23" s="52"/>
      <c r="AH23" s="52"/>
      <c r="AI23" s="52"/>
      <c r="AJ23" s="52"/>
      <c r="AK23" s="52"/>
      <c r="AL23" s="52"/>
      <c r="AM23" s="52"/>
      <c r="AN23" s="52"/>
      <c r="AO23" s="52"/>
      <c r="AP23" s="52"/>
      <c r="AQ23" s="52"/>
      <c r="AR23" s="52"/>
      <c r="AS23" s="52"/>
      <c r="AT23" s="52"/>
      <c r="AU23" s="52"/>
      <c r="AV23" s="52"/>
      <c r="AW23" s="52"/>
      <c r="AX23" s="52"/>
      <c r="AY23" s="52"/>
      <c r="AZ23" s="52"/>
      <c r="BA23" s="52"/>
      <c r="BB23" s="52"/>
      <c r="BC23" s="52"/>
      <c r="BD23" s="52"/>
      <c r="BE23" s="52"/>
      <c r="BF23" s="52"/>
      <c r="BG23" s="100"/>
      <c r="BH23" s="100"/>
      <c r="BI23" s="100"/>
      <c r="BJ23" s="100"/>
      <c r="BK23" s="100"/>
      <c r="BL23" s="100"/>
      <c r="BM23" s="100"/>
      <c r="BN23" s="100"/>
      <c r="BO23" s="100"/>
      <c r="BP23" s="100"/>
      <c r="BQ23" s="100"/>
      <c r="BR23" s="100"/>
      <c r="BS23" s="100"/>
      <c r="BT23" s="838"/>
      <c r="BU23" s="838"/>
      <c r="BV23" s="838"/>
      <c r="BW23" s="838"/>
      <c r="BX23" s="838"/>
      <c r="BY23" s="839"/>
    </row>
    <row r="24" spans="1:90" ht="21.75" hidden="1" thickBot="1" x14ac:dyDescent="0.4">
      <c r="A24" s="1645" t="s">
        <v>7</v>
      </c>
      <c r="B24" s="1646"/>
      <c r="C24" s="1647"/>
      <c r="D24" s="1647"/>
      <c r="E24" s="1647"/>
      <c r="F24" s="1647"/>
      <c r="G24" s="1648"/>
      <c r="H24" s="1648"/>
      <c r="I24" s="1649" t="s">
        <v>88</v>
      </c>
      <c r="J24" s="1650"/>
      <c r="K24" s="1650"/>
      <c r="L24" s="1650"/>
      <c r="M24" s="1650"/>
      <c r="N24" s="1052"/>
      <c r="O24" s="869"/>
      <c r="P24" s="847"/>
      <c r="Q24" s="847"/>
      <c r="R24" s="847"/>
      <c r="S24" s="847"/>
      <c r="T24" s="153"/>
      <c r="U24" s="153"/>
      <c r="V24" s="153"/>
      <c r="W24" s="153"/>
      <c r="X24" s="153"/>
      <c r="Y24" s="153"/>
      <c r="Z24" s="153"/>
      <c r="AA24" s="153"/>
      <c r="AB24" s="153"/>
      <c r="AC24" s="153"/>
      <c r="AD24" s="153"/>
      <c r="AE24" s="153"/>
      <c r="AF24" s="153"/>
      <c r="AG24" s="153"/>
      <c r="AH24" s="153"/>
      <c r="AI24" s="153"/>
      <c r="AJ24" s="153"/>
      <c r="AK24" s="523"/>
      <c r="AL24" s="755"/>
      <c r="AM24" s="151"/>
      <c r="AN24" s="151"/>
      <c r="AO24" s="151"/>
      <c r="AP24" s="151"/>
      <c r="AQ24" s="151"/>
      <c r="AR24" s="151"/>
      <c r="AS24" s="151"/>
      <c r="AT24" s="151"/>
      <c r="AU24" s="52"/>
      <c r="AV24" s="52"/>
      <c r="AW24" s="52"/>
      <c r="AX24" s="52"/>
      <c r="AY24" s="52"/>
      <c r="AZ24" s="52"/>
      <c r="BA24" s="52"/>
      <c r="BB24" s="52"/>
      <c r="BC24" s="52"/>
      <c r="BD24" s="52"/>
      <c r="BE24" s="52"/>
      <c r="BF24" s="52"/>
      <c r="BG24" s="100"/>
      <c r="BH24" s="100"/>
      <c r="BI24" s="100"/>
      <c r="BJ24" s="100"/>
      <c r="BK24" s="100"/>
      <c r="BL24" s="100"/>
      <c r="BM24" s="100"/>
      <c r="BN24" s="100"/>
      <c r="BO24" s="100"/>
      <c r="BP24" s="100"/>
      <c r="BQ24" s="100"/>
      <c r="BR24" s="100"/>
      <c r="BS24" s="100"/>
      <c r="BT24" s="838"/>
      <c r="BU24" s="838"/>
      <c r="BV24" s="838"/>
      <c r="BW24" s="838"/>
      <c r="BX24" s="838"/>
      <c r="BY24" s="839"/>
    </row>
    <row r="25" spans="1:90" ht="15.75" hidden="1" thickBot="1" x14ac:dyDescent="0.3">
      <c r="A25" s="1651" t="s">
        <v>8</v>
      </c>
      <c r="B25" s="1652">
        <v>1</v>
      </c>
      <c r="C25" s="1653"/>
      <c r="D25" s="1653"/>
      <c r="E25" s="1653"/>
      <c r="F25" s="1653"/>
      <c r="G25" s="1648"/>
      <c r="H25" s="1648"/>
      <c r="I25" s="1654"/>
      <c r="J25" s="1654"/>
      <c r="K25" s="1654"/>
      <c r="L25" s="1654"/>
      <c r="M25" s="1654"/>
      <c r="N25" s="1059"/>
      <c r="O25" s="870"/>
      <c r="P25" s="850"/>
      <c r="Q25" s="850"/>
      <c r="R25" s="850"/>
      <c r="S25" s="850"/>
      <c r="T25" s="93"/>
      <c r="U25" s="93"/>
      <c r="V25" s="93"/>
      <c r="W25" s="93"/>
      <c r="X25" s="93"/>
      <c r="Y25" s="93"/>
      <c r="Z25" s="93"/>
      <c r="AA25" s="93"/>
      <c r="AB25" s="93"/>
      <c r="AC25" s="93"/>
      <c r="AD25" s="93"/>
      <c r="AE25" s="93"/>
      <c r="AF25" s="93"/>
      <c r="AG25" s="93"/>
      <c r="AH25" s="93"/>
      <c r="AI25" s="93"/>
      <c r="AJ25" s="93"/>
      <c r="AK25" s="93"/>
      <c r="AL25" s="93"/>
      <c r="AM25" s="93"/>
      <c r="AN25" s="52"/>
      <c r="AO25" s="52"/>
      <c r="AP25" s="52"/>
      <c r="AQ25" s="52"/>
      <c r="AR25" s="52"/>
      <c r="AS25" s="52"/>
      <c r="AT25" s="52"/>
      <c r="AU25" s="52"/>
      <c r="AV25" s="52"/>
      <c r="AW25" s="52"/>
      <c r="AX25" s="52"/>
      <c r="AY25" s="52"/>
      <c r="AZ25" s="52"/>
      <c r="BA25" s="52"/>
      <c r="BB25" s="52"/>
      <c r="BC25" s="52"/>
      <c r="BD25" s="52"/>
      <c r="BE25" s="52"/>
      <c r="BF25" s="219"/>
      <c r="BG25" s="100"/>
      <c r="BH25" s="100"/>
      <c r="BI25" s="100"/>
      <c r="BJ25" s="100"/>
      <c r="BK25" s="100"/>
      <c r="BL25" s="100"/>
      <c r="BM25" s="100"/>
      <c r="BN25" s="100"/>
      <c r="BO25" s="100"/>
      <c r="BP25" s="100"/>
      <c r="BQ25" s="842"/>
      <c r="BR25" s="100"/>
      <c r="BS25" s="100"/>
      <c r="BT25" s="838"/>
      <c r="BU25" s="838"/>
      <c r="BV25" s="838"/>
      <c r="BW25" s="838"/>
      <c r="BX25" s="838"/>
      <c r="BY25" s="839"/>
    </row>
    <row r="26" spans="1:90" ht="15.75" hidden="1" thickBot="1" x14ac:dyDescent="0.3">
      <c r="A26" s="1655" t="s">
        <v>9</v>
      </c>
      <c r="B26" s="1656">
        <f>100%-B25</f>
        <v>0</v>
      </c>
      <c r="C26" s="1657"/>
      <c r="D26" s="1657"/>
      <c r="E26" s="1657"/>
      <c r="F26" s="1657"/>
      <c r="G26" s="1648"/>
      <c r="H26" s="1648"/>
      <c r="I26" s="1654"/>
      <c r="J26" s="1654"/>
      <c r="K26" s="1654"/>
      <c r="L26" s="1654"/>
      <c r="M26" s="1654"/>
      <c r="N26" s="1059"/>
      <c r="O26" s="870"/>
      <c r="P26" s="850"/>
      <c r="Q26" s="850"/>
      <c r="R26" s="850"/>
      <c r="S26" s="850"/>
      <c r="T26" s="93"/>
      <c r="U26" s="93"/>
      <c r="V26" s="93"/>
      <c r="W26" s="93"/>
      <c r="X26" s="93"/>
      <c r="Y26" s="93"/>
      <c r="Z26" s="93"/>
      <c r="AA26" s="93"/>
      <c r="AB26" s="93"/>
      <c r="AC26" s="93"/>
      <c r="AD26" s="93"/>
      <c r="AE26" s="93"/>
      <c r="AF26" s="93"/>
      <c r="AG26" s="93"/>
      <c r="AH26" s="93"/>
      <c r="AI26" s="93"/>
      <c r="AJ26" s="93"/>
      <c r="AK26" s="93"/>
      <c r="AL26" s="93"/>
      <c r="AM26" s="93"/>
      <c r="AN26" s="52"/>
      <c r="AO26" s="52"/>
      <c r="AP26" s="52"/>
      <c r="AQ26" s="52"/>
      <c r="AR26" s="52"/>
      <c r="AS26" s="52"/>
      <c r="AT26" s="52"/>
      <c r="AU26" s="52"/>
      <c r="AV26" s="52"/>
      <c r="AW26" s="52"/>
      <c r="AX26" s="52"/>
      <c r="AY26" s="52"/>
      <c r="AZ26" s="52"/>
      <c r="BA26" s="52"/>
      <c r="BB26" s="52"/>
      <c r="BC26" s="52"/>
      <c r="BD26" s="52"/>
      <c r="BE26" s="52"/>
      <c r="BF26" s="52"/>
      <c r="BG26" s="100"/>
      <c r="BH26" s="100"/>
      <c r="BI26" s="100"/>
      <c r="BJ26" s="100"/>
      <c r="BK26" s="100"/>
      <c r="BL26" s="100"/>
      <c r="BM26" s="100"/>
      <c r="BN26" s="100"/>
      <c r="BO26" s="100"/>
      <c r="BP26" s="100"/>
      <c r="BQ26" s="100"/>
      <c r="BR26" s="100"/>
      <c r="BS26" s="100"/>
      <c r="BT26" s="838"/>
      <c r="BU26" s="838"/>
      <c r="BV26" s="838"/>
      <c r="BW26" s="838"/>
      <c r="BX26" s="838"/>
      <c r="BY26" s="839"/>
    </row>
    <row r="27" spans="1:90" ht="15.75" hidden="1" thickBot="1" x14ac:dyDescent="0.3">
      <c r="A27" s="1658" t="s">
        <v>78</v>
      </c>
      <c r="B27" s="1659" t="str">
        <f>IF(B12="TFC Unrecovered Indirect","Yes","No")</f>
        <v>No</v>
      </c>
      <c r="C27" s="1657"/>
      <c r="D27" s="1660" t="s">
        <v>79</v>
      </c>
      <c r="E27" s="1660"/>
      <c r="F27" s="1660" t="s">
        <v>80</v>
      </c>
      <c r="G27" s="1648"/>
      <c r="H27" s="1648"/>
      <c r="I27" s="1654"/>
      <c r="J27" s="1654"/>
      <c r="K27" s="1654"/>
      <c r="L27" s="1654"/>
      <c r="M27" s="1654"/>
      <c r="N27" s="1059"/>
      <c r="O27" s="870"/>
      <c r="P27" s="850"/>
      <c r="Q27" s="850"/>
      <c r="R27" s="850"/>
      <c r="S27" s="850"/>
      <c r="T27" s="93"/>
      <c r="U27" s="93"/>
      <c r="V27" s="93"/>
      <c r="W27" s="93"/>
      <c r="X27" s="93"/>
      <c r="Y27" s="93"/>
      <c r="Z27" s="93"/>
      <c r="AA27" s="93"/>
      <c r="AB27" s="93"/>
      <c r="AC27" s="93"/>
      <c r="AD27" s="93"/>
      <c r="AE27" s="93"/>
      <c r="AF27" s="93"/>
      <c r="AG27" s="93"/>
      <c r="AH27" s="93"/>
      <c r="AI27" s="93"/>
      <c r="AJ27" s="93"/>
      <c r="AK27" s="93"/>
      <c r="AL27" s="93"/>
      <c r="AM27" s="93"/>
      <c r="AN27" s="823"/>
      <c r="AO27" s="52"/>
      <c r="AP27" s="52"/>
      <c r="AQ27" s="52"/>
      <c r="AR27" s="52"/>
      <c r="AS27" s="52"/>
      <c r="AT27" s="52"/>
      <c r="AU27" s="52"/>
      <c r="AV27" s="52"/>
      <c r="AW27" s="52"/>
      <c r="AX27" s="52"/>
      <c r="AY27" s="52"/>
      <c r="AZ27" s="52"/>
      <c r="BA27" s="52"/>
      <c r="BB27" s="52"/>
      <c r="BC27" s="52"/>
      <c r="BD27" s="52"/>
      <c r="BE27" s="52"/>
      <c r="BF27" s="52"/>
      <c r="BG27" s="100"/>
      <c r="BH27" s="100"/>
      <c r="BI27" s="100"/>
      <c r="BJ27" s="100"/>
      <c r="BK27" s="2"/>
      <c r="BL27" s="2"/>
      <c r="BM27" s="2"/>
      <c r="BN27" s="2"/>
      <c r="BO27" s="100"/>
      <c r="BP27" s="100"/>
      <c r="BQ27" s="100"/>
      <c r="BR27" s="100"/>
      <c r="BS27" s="100"/>
      <c r="BT27" s="838"/>
      <c r="BU27" s="838"/>
      <c r="BV27" s="838"/>
      <c r="BW27" s="838"/>
      <c r="BX27" s="838"/>
      <c r="BY27" s="839"/>
    </row>
    <row r="28" spans="1:90" ht="21" customHeight="1" thickBot="1" x14ac:dyDescent="0.3">
      <c r="A28" s="1661"/>
      <c r="B28" s="1657"/>
      <c r="C28" s="1657"/>
      <c r="D28" s="1657"/>
      <c r="E28" s="1657"/>
      <c r="F28" s="1657"/>
      <c r="G28" s="1648"/>
      <c r="H28" s="1648"/>
      <c r="I28" s="1654"/>
      <c r="J28" s="1654"/>
      <c r="K28" s="1654"/>
      <c r="L28" s="1654"/>
      <c r="M28" s="1654"/>
      <c r="N28" s="1059"/>
      <c r="O28" s="870"/>
      <c r="P28" s="850"/>
      <c r="Q28" s="850"/>
      <c r="R28" s="850"/>
      <c r="S28" s="850"/>
      <c r="T28" s="93"/>
      <c r="U28" s="93"/>
      <c r="V28" s="93"/>
      <c r="W28" s="93"/>
      <c r="X28" s="93"/>
      <c r="Y28" s="93"/>
      <c r="Z28" s="93"/>
      <c r="AA28" s="93"/>
      <c r="AB28" s="93"/>
      <c r="AC28" s="93"/>
      <c r="AD28" s="93"/>
      <c r="AE28" s="93"/>
      <c r="AF28" s="93"/>
      <c r="AG28" s="93"/>
      <c r="AH28" s="93"/>
      <c r="AI28" s="49"/>
      <c r="AJ28" s="49"/>
      <c r="AK28" s="93"/>
      <c r="AL28" s="93"/>
      <c r="AM28" s="93"/>
      <c r="AN28" s="93"/>
      <c r="AO28" s="52"/>
      <c r="AP28" s="52"/>
      <c r="AQ28" s="52"/>
      <c r="AR28" s="49"/>
      <c r="AS28" s="49"/>
      <c r="AT28" s="49"/>
      <c r="AU28" s="52"/>
      <c r="AV28" s="52"/>
      <c r="AW28" s="52"/>
      <c r="AX28" s="52"/>
      <c r="AY28" s="52"/>
      <c r="AZ28" s="52"/>
      <c r="BA28" s="49"/>
      <c r="BB28" s="49"/>
      <c r="BC28" s="49"/>
      <c r="BD28" s="49"/>
      <c r="BE28" s="52"/>
      <c r="BF28" s="52"/>
      <c r="BG28" s="100"/>
      <c r="BH28" s="100"/>
      <c r="BI28" s="100"/>
      <c r="BJ28" s="100"/>
      <c r="BK28" s="892" t="s">
        <v>23</v>
      </c>
      <c r="BL28" s="893"/>
      <c r="BM28" s="893"/>
      <c r="BN28" s="2523"/>
      <c r="BO28" s="893"/>
      <c r="BP28" s="2514"/>
      <c r="BQ28" s="2848" t="s">
        <v>174</v>
      </c>
      <c r="BR28" s="2849"/>
      <c r="BS28" s="2849"/>
      <c r="BT28" s="2849"/>
      <c r="BU28" s="2850"/>
      <c r="BV28" s="2848" t="s">
        <v>361</v>
      </c>
      <c r="BW28" s="2849"/>
      <c r="BX28" s="2850"/>
      <c r="BY28" s="2848" t="s">
        <v>183</v>
      </c>
      <c r="BZ28" s="2849"/>
      <c r="CA28" s="2850"/>
      <c r="CB28" s="2851" t="s">
        <v>3</v>
      </c>
      <c r="CC28" s="2852"/>
      <c r="CD28" s="2853"/>
      <c r="CE28" s="2505" t="s">
        <v>36</v>
      </c>
    </row>
    <row r="29" spans="1:90" ht="18" customHeight="1" thickBot="1" x14ac:dyDescent="0.4">
      <c r="A29" s="2901" t="s">
        <v>320</v>
      </c>
      <c r="B29" s="2775"/>
      <c r="C29" s="2775"/>
      <c r="D29" s="2775"/>
      <c r="E29" s="2775"/>
      <c r="F29" s="2775"/>
      <c r="G29" s="2775"/>
      <c r="H29" s="2775"/>
      <c r="I29" s="2775"/>
      <c r="J29" s="2775"/>
      <c r="K29" s="2775"/>
      <c r="L29" s="2775"/>
      <c r="M29" s="2776"/>
      <c r="N29" s="1059"/>
      <c r="O29" s="870"/>
      <c r="P29" s="850"/>
      <c r="Q29" s="850"/>
      <c r="R29" s="850"/>
      <c r="S29" s="850"/>
      <c r="T29" s="93"/>
      <c r="U29" s="93"/>
      <c r="V29" s="93"/>
      <c r="W29" s="93"/>
      <c r="X29" s="93"/>
      <c r="Y29" s="93"/>
      <c r="Z29" s="93"/>
      <c r="AA29" s="93"/>
      <c r="AB29" s="93"/>
      <c r="AC29" s="93"/>
      <c r="AD29" s="93"/>
      <c r="AE29" s="93"/>
      <c r="AF29" s="93"/>
      <c r="AG29" s="93"/>
      <c r="AH29" s="93"/>
      <c r="AI29" s="49"/>
      <c r="AJ29" s="49"/>
      <c r="AK29" s="93"/>
      <c r="AL29" s="93"/>
      <c r="AM29" s="93"/>
      <c r="AN29" s="93"/>
      <c r="AO29" s="52"/>
      <c r="AP29" s="52"/>
      <c r="AQ29" s="52"/>
      <c r="AR29" s="49"/>
      <c r="AS29" s="49"/>
      <c r="AT29" s="49"/>
      <c r="AU29" s="52"/>
      <c r="AV29" s="52"/>
      <c r="AW29" s="52"/>
      <c r="AX29" s="52"/>
      <c r="AY29" s="52"/>
      <c r="AZ29" s="52"/>
      <c r="BA29" s="49"/>
      <c r="BB29" s="49"/>
      <c r="BC29" s="49"/>
      <c r="BD29" s="49"/>
      <c r="BE29" s="52"/>
      <c r="BF29" s="52"/>
      <c r="BG29" s="100"/>
      <c r="BH29" s="100"/>
      <c r="BI29" s="100"/>
      <c r="BJ29" s="100"/>
      <c r="BK29" s="2084"/>
      <c r="BL29" s="897"/>
      <c r="BM29" s="897"/>
      <c r="BN29" s="922"/>
      <c r="BO29" s="897"/>
      <c r="BP29" s="2516"/>
      <c r="BQ29" s="922"/>
      <c r="BR29" s="2507" t="s">
        <v>209</v>
      </c>
      <c r="BS29" s="1137" t="s">
        <v>184</v>
      </c>
      <c r="BT29" s="2515"/>
      <c r="BU29" s="2516"/>
      <c r="BV29" s="922"/>
      <c r="BW29" s="2515"/>
      <c r="BX29" s="2516"/>
      <c r="BY29" s="922"/>
      <c r="BZ29" s="2515"/>
      <c r="CA29" s="2516"/>
      <c r="CB29" s="922"/>
      <c r="CC29" s="897"/>
      <c r="CD29" s="2516"/>
      <c r="CE29" s="2504"/>
      <c r="CL29" s="878"/>
    </row>
    <row r="30" spans="1:90" ht="16.899999999999999" customHeight="1" thickBot="1" x14ac:dyDescent="0.3">
      <c r="A30" s="1661"/>
      <c r="B30" s="1662"/>
      <c r="C30" s="1663"/>
      <c r="D30" s="1657"/>
      <c r="E30" s="1657"/>
      <c r="F30" s="1657"/>
      <c r="G30" s="1648"/>
      <c r="H30" s="1648"/>
      <c r="I30" s="1654"/>
      <c r="J30" s="1654"/>
      <c r="K30" s="1654"/>
      <c r="L30" s="1654"/>
      <c r="M30" s="1654"/>
      <c r="N30" s="1059"/>
      <c r="O30" s="870"/>
      <c r="P30" s="850"/>
      <c r="Q30" s="850"/>
      <c r="R30" s="850"/>
      <c r="S30" s="850"/>
      <c r="T30" s="93"/>
      <c r="U30" s="93"/>
      <c r="V30" s="93"/>
      <c r="W30" s="93"/>
      <c r="X30" s="93"/>
      <c r="Y30" s="93"/>
      <c r="Z30" s="93"/>
      <c r="AA30" s="93"/>
      <c r="AB30" s="93"/>
      <c r="AC30" s="93"/>
      <c r="AD30" s="93"/>
      <c r="AE30" s="1102" t="b">
        <v>1</v>
      </c>
      <c r="AF30" s="93"/>
      <c r="AG30" s="93"/>
      <c r="AH30" s="93"/>
      <c r="AI30" s="49"/>
      <c r="AJ30" s="49"/>
      <c r="AK30" s="222" t="b">
        <v>0</v>
      </c>
      <c r="AL30" s="93"/>
      <c r="AM30" s="93"/>
      <c r="AN30" s="93"/>
      <c r="AO30" s="52"/>
      <c r="AP30" s="52"/>
      <c r="AQ30" s="52"/>
      <c r="AR30" s="49"/>
      <c r="AS30" s="49"/>
      <c r="AT30" s="49"/>
      <c r="AU30" s="52"/>
      <c r="AV30" s="223" t="b">
        <v>0</v>
      </c>
      <c r="AW30" s="223"/>
      <c r="AX30" s="52"/>
      <c r="AY30" s="52"/>
      <c r="AZ30" s="52"/>
      <c r="BA30" s="49"/>
      <c r="BB30" s="49"/>
      <c r="BC30" s="49"/>
      <c r="BD30" s="49"/>
      <c r="BE30" s="52"/>
      <c r="BF30" s="223" t="b">
        <v>0</v>
      </c>
      <c r="BG30" s="843"/>
      <c r="BH30" s="100"/>
      <c r="BI30" s="100"/>
      <c r="BJ30" s="100"/>
      <c r="BK30" s="922" t="s">
        <v>54</v>
      </c>
      <c r="BL30" s="2515" t="s">
        <v>56</v>
      </c>
      <c r="BM30" s="2515" t="s">
        <v>319</v>
      </c>
      <c r="BN30" s="2558" t="s">
        <v>340</v>
      </c>
      <c r="BO30" s="2559" t="s">
        <v>303</v>
      </c>
      <c r="BP30" s="2560" t="s">
        <v>205</v>
      </c>
      <c r="BQ30" s="2551" t="s">
        <v>366</v>
      </c>
      <c r="BR30" s="2552" t="s">
        <v>176</v>
      </c>
      <c r="BS30" s="2553" t="s">
        <v>207</v>
      </c>
      <c r="BT30" s="2554" t="s">
        <v>364</v>
      </c>
      <c r="BU30" s="2555" t="s">
        <v>365</v>
      </c>
      <c r="BV30" s="2558" t="s">
        <v>206</v>
      </c>
      <c r="BW30" s="2562" t="s">
        <v>362</v>
      </c>
      <c r="BX30" s="2563" t="s">
        <v>15</v>
      </c>
      <c r="BY30" s="2558" t="s">
        <v>363</v>
      </c>
      <c r="BZ30" s="2562" t="s">
        <v>362</v>
      </c>
      <c r="CA30" s="2555" t="s">
        <v>208</v>
      </c>
      <c r="CB30" s="2568" t="s">
        <v>204</v>
      </c>
      <c r="CC30" s="2554" t="s">
        <v>3</v>
      </c>
      <c r="CD30" s="2555" t="s">
        <v>15</v>
      </c>
      <c r="CE30" s="2504"/>
    </row>
    <row r="31" spans="1:90" ht="14.25" customHeight="1" x14ac:dyDescent="0.25">
      <c r="A31" s="1060"/>
      <c r="B31" s="1061"/>
      <c r="C31" s="1061"/>
      <c r="D31" s="1061" t="b">
        <f>IF(B30&gt;0,TRUE,FALSE)</f>
        <v>0</v>
      </c>
      <c r="E31" s="1061"/>
      <c r="F31" s="1061" t="b">
        <f>IF(B30&gt;0,TRUE,FALSE)</f>
        <v>0</v>
      </c>
      <c r="G31" s="1062" t="b">
        <f>IF(B30&gt;0,TRUE,FALSE)</f>
        <v>0</v>
      </c>
      <c r="H31" s="1062"/>
      <c r="I31" s="1044" t="b">
        <f>IF(B30&gt;0,TRUE,FALSE)</f>
        <v>0</v>
      </c>
      <c r="J31" s="1044"/>
      <c r="K31" s="1044" t="b">
        <f>IF(B30&gt;0,TRUE,FALSE)</f>
        <v>0</v>
      </c>
      <c r="L31" s="1044" t="b">
        <f>IF(B30&gt;0,TRUE,FALSE)</f>
        <v>0</v>
      </c>
      <c r="M31" s="1063"/>
      <c r="N31" s="1044"/>
      <c r="O31" s="235" t="b">
        <f>IF(B30&gt;1,TRUE,FALSE)</f>
        <v>0</v>
      </c>
      <c r="P31" s="851" t="b">
        <f>IF(B30&gt;1,TRUE,FALSE)</f>
        <v>0</v>
      </c>
      <c r="Q31" s="851" t="b">
        <f>IF(B30&gt;1,TRUE,FALSE)</f>
        <v>0</v>
      </c>
      <c r="R31" s="851" t="b">
        <f>IF(B30&gt;1,TRUE,FALSE)</f>
        <v>0</v>
      </c>
      <c r="S31" s="851"/>
      <c r="T31" s="235" t="b">
        <f>IF(B30&gt;1,TRUE,FALSE)</f>
        <v>0</v>
      </c>
      <c r="U31" s="235" t="b">
        <f>IF(AE30&gt;0,TRUE,FALSE)</f>
        <v>1</v>
      </c>
      <c r="V31" s="336"/>
      <c r="W31" s="235" t="b">
        <f>IF(B30&gt;2,TRUE,FALSE)</f>
        <v>0</v>
      </c>
      <c r="X31" s="235"/>
      <c r="Y31" s="235" t="b">
        <f>IF(B30&gt;2,TRUE,FALSE)</f>
        <v>0</v>
      </c>
      <c r="Z31" s="235" t="b">
        <f>IF(B30&gt;2,TRUE,FALSE)</f>
        <v>0</v>
      </c>
      <c r="AA31" s="235" t="b">
        <f>IF(B30&gt;2,TRUE,FALSE)</f>
        <v>0</v>
      </c>
      <c r="AB31" s="235"/>
      <c r="AC31" s="235" t="b">
        <f>IF(B30&gt;2,TRUE,FALSE)</f>
        <v>0</v>
      </c>
      <c r="AD31" s="235" t="b">
        <f>IF(B30&gt;2,TRUE,FALSE)</f>
        <v>0</v>
      </c>
      <c r="AE31" s="28"/>
      <c r="AF31" s="585" t="b">
        <f>IF(B30&gt;3,TRUE,FALSE)</f>
        <v>0</v>
      </c>
      <c r="AG31" s="235"/>
      <c r="AH31" s="235" t="b">
        <f>IF(B30&gt;3,TRUE,FALSE)</f>
        <v>0</v>
      </c>
      <c r="AI31" s="235" t="b">
        <f>IF(B30&gt;3,TRUE,FALSE)</f>
        <v>0</v>
      </c>
      <c r="AJ31" s="235" t="b">
        <f>IF(B30&gt;3,TRUE,FALSE)</f>
        <v>0</v>
      </c>
      <c r="AK31" s="235"/>
      <c r="AL31" s="235" t="b">
        <f>IF(B30&gt;3,TRUE,FALSE)</f>
        <v>0</v>
      </c>
      <c r="AM31" s="235" t="b">
        <f>IF(B30&gt;3,TRUE,FALSE)</f>
        <v>0</v>
      </c>
      <c r="AN31" s="336"/>
      <c r="AO31" s="235" t="b">
        <f>IF(B30&gt;4,TRUE,FALSE)</f>
        <v>0</v>
      </c>
      <c r="AP31" s="235"/>
      <c r="AQ31" s="235" t="b">
        <f>IF(B30&gt;4,TRUE,FALSE)</f>
        <v>0</v>
      </c>
      <c r="AR31" s="235" t="b">
        <f>IF(B30&gt;4,TRUE,FALSE)</f>
        <v>0</v>
      </c>
      <c r="AS31" s="235" t="b">
        <f>IF(B30&gt;4,TRUE,FALSE)</f>
        <v>0</v>
      </c>
      <c r="AT31" s="235"/>
      <c r="AU31" s="235" t="b">
        <f>IF(B30&gt;4,TRUE,FALSE)</f>
        <v>0</v>
      </c>
      <c r="AV31" s="235" t="b">
        <f>IF(B30&gt;4,TRUE,FALSE)</f>
        <v>0</v>
      </c>
      <c r="AW31" s="821" t="b">
        <v>1</v>
      </c>
      <c r="AX31" s="821"/>
      <c r="AY31" s="28"/>
      <c r="AZ31" s="28"/>
      <c r="BA31" s="242"/>
      <c r="BB31" s="28"/>
      <c r="BC31" s="28"/>
      <c r="BD31" s="28"/>
      <c r="BE31" s="28"/>
      <c r="BF31" s="242"/>
      <c r="BG31" s="2"/>
      <c r="BH31" s="2"/>
      <c r="BI31" s="2"/>
      <c r="BJ31" s="2"/>
      <c r="BK31" s="2084"/>
      <c r="BL31" s="1093" t="s">
        <v>171</v>
      </c>
      <c r="BM31" s="1253"/>
      <c r="BN31" s="2556">
        <v>1</v>
      </c>
      <c r="BO31" s="1217">
        <v>0</v>
      </c>
      <c r="BP31" s="2557">
        <v>0</v>
      </c>
      <c r="BQ31" s="2386">
        <v>0</v>
      </c>
      <c r="BR31" s="2387">
        <v>0</v>
      </c>
      <c r="BS31" s="2388">
        <v>15</v>
      </c>
      <c r="BT31" s="2549">
        <v>0</v>
      </c>
      <c r="BU31" s="2550">
        <f>SUM(BT31*0.42)</f>
        <v>0</v>
      </c>
      <c r="BV31" s="2386"/>
      <c r="BW31" s="2564">
        <v>150</v>
      </c>
      <c r="BX31" s="2561">
        <f>BV31*BW31*BP31</f>
        <v>0</v>
      </c>
      <c r="BY31" s="2386">
        <v>0</v>
      </c>
      <c r="BZ31" s="2564">
        <v>51</v>
      </c>
      <c r="CA31" s="2565">
        <f>BY31*BZ31*BP31</f>
        <v>0</v>
      </c>
      <c r="CB31" s="2566">
        <v>0</v>
      </c>
      <c r="CC31" s="1850">
        <v>0</v>
      </c>
      <c r="CD31" s="2567">
        <f t="shared" ref="CD31:CD40" si="0">SUM(CB31:CC31)</f>
        <v>0</v>
      </c>
      <c r="CE31" s="2548">
        <f t="shared" ref="CE31:CE40" si="1">BU31+BX31+CA31+CD31</f>
        <v>0</v>
      </c>
    </row>
    <row r="32" spans="1:90" x14ac:dyDescent="0.25">
      <c r="A32" s="1582"/>
      <c r="B32" s="1583"/>
      <c r="C32" s="1064"/>
      <c r="D32" s="2954" t="s">
        <v>148</v>
      </c>
      <c r="E32" s="2767"/>
      <c r="F32" s="2767"/>
      <c r="G32" s="2767"/>
      <c r="H32" s="2767"/>
      <c r="I32" s="2767"/>
      <c r="J32" s="2767"/>
      <c r="K32" s="2767"/>
      <c r="L32" s="2767"/>
      <c r="M32" s="2767"/>
      <c r="N32" s="983"/>
      <c r="O32" s="805"/>
      <c r="P32" s="2"/>
      <c r="V32"/>
      <c r="BK32" s="2084"/>
      <c r="BL32" s="1093" t="s">
        <v>172</v>
      </c>
      <c r="BM32" s="1253"/>
      <c r="BN32" s="2395">
        <v>1</v>
      </c>
      <c r="BO32" s="905"/>
      <c r="BP32" s="2533"/>
      <c r="BQ32" s="903"/>
      <c r="BR32" s="901"/>
      <c r="BS32" s="1094">
        <v>15</v>
      </c>
      <c r="BT32" s="2506">
        <v>0</v>
      </c>
      <c r="BU32" s="2522">
        <f t="shared" ref="BU32:BU40" si="2">SUM(BT32*0.42)</f>
        <v>0</v>
      </c>
      <c r="BV32" s="903"/>
      <c r="BW32" s="2546">
        <v>150</v>
      </c>
      <c r="BX32" s="2524">
        <f t="shared" ref="BX32:BX39" si="3">BV32*BW32*BP32</f>
        <v>0</v>
      </c>
      <c r="BY32" s="903"/>
      <c r="BZ32" s="2546">
        <v>51</v>
      </c>
      <c r="CA32" s="2502">
        <f t="shared" ref="CA32:CA39" si="4">BY32*BZ32*BP32</f>
        <v>0</v>
      </c>
      <c r="CB32" s="2503"/>
      <c r="CC32" s="904">
        <v>0</v>
      </c>
      <c r="CD32" s="2512">
        <f t="shared" si="0"/>
        <v>0</v>
      </c>
      <c r="CE32" s="2548">
        <f t="shared" si="1"/>
        <v>0</v>
      </c>
    </row>
    <row r="33" spans="1:83" x14ac:dyDescent="0.25">
      <c r="A33" s="1286"/>
      <c r="B33" s="1280"/>
      <c r="C33" s="17"/>
      <c r="D33" s="1368"/>
      <c r="E33" s="1285"/>
      <c r="F33" s="1285"/>
      <c r="G33" s="1285"/>
      <c r="H33" s="1967"/>
      <c r="I33" s="1285"/>
      <c r="J33" s="1285"/>
      <c r="K33" s="1285"/>
      <c r="L33" s="1285"/>
      <c r="M33" s="1285"/>
      <c r="N33" s="993"/>
      <c r="O33" s="326"/>
      <c r="P33" s="2"/>
      <c r="V33"/>
      <c r="BK33" s="2084"/>
      <c r="BL33" s="905"/>
      <c r="BM33" s="905"/>
      <c r="BN33" s="901"/>
      <c r="BO33" s="905"/>
      <c r="BP33" s="2533"/>
      <c r="BQ33" s="903"/>
      <c r="BR33" s="901"/>
      <c r="BS33" s="1094">
        <v>15</v>
      </c>
      <c r="BT33" s="2506">
        <f>SUM(BR33,BS33)*BQ33*BO33*BN33</f>
        <v>0</v>
      </c>
      <c r="BU33" s="2522">
        <f t="shared" si="2"/>
        <v>0</v>
      </c>
      <c r="BV33" s="903"/>
      <c r="BW33" s="2546">
        <v>150</v>
      </c>
      <c r="BX33" s="2524">
        <f t="shared" si="3"/>
        <v>0</v>
      </c>
      <c r="BY33" s="903">
        <v>0</v>
      </c>
      <c r="BZ33" s="2546">
        <v>51</v>
      </c>
      <c r="CA33" s="2502">
        <f t="shared" si="4"/>
        <v>0</v>
      </c>
      <c r="CB33" s="2503"/>
      <c r="CC33" s="904"/>
      <c r="CD33" s="2512">
        <f t="shared" si="0"/>
        <v>0</v>
      </c>
      <c r="CE33" s="2548">
        <f t="shared" si="1"/>
        <v>0</v>
      </c>
    </row>
    <row r="34" spans="1:83" x14ac:dyDescent="0.25">
      <c r="A34" s="1286"/>
      <c r="B34" s="1280"/>
      <c r="C34" s="17"/>
      <c r="D34" s="1368"/>
      <c r="E34" s="1285"/>
      <c r="F34" s="1288"/>
      <c r="G34" s="1288"/>
      <c r="H34" s="1967"/>
      <c r="I34" s="1285" t="s">
        <v>190</v>
      </c>
      <c r="J34" s="1285" t="s">
        <v>113</v>
      </c>
      <c r="K34" s="1285"/>
      <c r="L34" s="1285"/>
      <c r="M34" s="1369"/>
      <c r="N34" s="994"/>
      <c r="O34" s="326"/>
      <c r="P34" s="2"/>
      <c r="V34"/>
      <c r="BK34" s="2084"/>
      <c r="BL34" s="905"/>
      <c r="BM34" s="905"/>
      <c r="BN34" s="901"/>
      <c r="BO34" s="905"/>
      <c r="BP34" s="2533"/>
      <c r="BQ34" s="903"/>
      <c r="BR34" s="901"/>
      <c r="BS34" s="1094">
        <v>15</v>
      </c>
      <c r="BT34" s="2506">
        <f t="shared" ref="BT34:BT40" si="5">SUM(BR34,BS34)*BQ34*BO34*BN34</f>
        <v>0</v>
      </c>
      <c r="BU34" s="2522">
        <f t="shared" si="2"/>
        <v>0</v>
      </c>
      <c r="BV34" s="903"/>
      <c r="BW34" s="2546">
        <v>150</v>
      </c>
      <c r="BX34" s="2524">
        <f t="shared" si="3"/>
        <v>0</v>
      </c>
      <c r="BY34" s="903"/>
      <c r="BZ34" s="2546">
        <v>51</v>
      </c>
      <c r="CA34" s="2502">
        <f>BY34*BZ34*BP34</f>
        <v>0</v>
      </c>
      <c r="CB34" s="2503"/>
      <c r="CC34" s="904"/>
      <c r="CD34" s="2512">
        <f t="shared" si="0"/>
        <v>0</v>
      </c>
      <c r="CE34" s="2548">
        <f t="shared" si="1"/>
        <v>0</v>
      </c>
    </row>
    <row r="35" spans="1:83" x14ac:dyDescent="0.25">
      <c r="A35" s="1286"/>
      <c r="B35" s="1280"/>
      <c r="C35" s="17"/>
      <c r="D35" s="1368"/>
      <c r="E35" s="1285"/>
      <c r="F35" s="2772" t="s">
        <v>188</v>
      </c>
      <c r="G35" s="2773"/>
      <c r="H35" s="1966"/>
      <c r="I35" s="1826">
        <f>'Cover Sheet and Summary'!N7</f>
        <v>10</v>
      </c>
      <c r="J35" s="1826">
        <f>'Cover Sheet and Summary'!O7</f>
        <v>2016</v>
      </c>
      <c r="K35" s="1285"/>
      <c r="L35" s="1285"/>
      <c r="M35" s="1369"/>
      <c r="N35" s="994"/>
      <c r="O35" s="326"/>
      <c r="P35" s="2"/>
      <c r="V35"/>
      <c r="BK35" s="2084"/>
      <c r="BL35" s="905"/>
      <c r="BM35" s="905"/>
      <c r="BN35" s="901"/>
      <c r="BO35" s="905"/>
      <c r="BP35" s="2533"/>
      <c r="BQ35" s="903"/>
      <c r="BR35" s="901"/>
      <c r="BS35" s="1094">
        <v>15</v>
      </c>
      <c r="BT35" s="2506">
        <f t="shared" si="5"/>
        <v>0</v>
      </c>
      <c r="BU35" s="2522">
        <f t="shared" si="2"/>
        <v>0</v>
      </c>
      <c r="BV35" s="903"/>
      <c r="BW35" s="2546">
        <v>150</v>
      </c>
      <c r="BX35" s="2524">
        <f t="shared" si="3"/>
        <v>0</v>
      </c>
      <c r="BY35" s="903"/>
      <c r="BZ35" s="2546">
        <v>51</v>
      </c>
      <c r="CA35" s="2502">
        <f t="shared" si="4"/>
        <v>0</v>
      </c>
      <c r="CB35" s="2503"/>
      <c r="CC35" s="904"/>
      <c r="CD35" s="2512">
        <f t="shared" si="0"/>
        <v>0</v>
      </c>
      <c r="CE35" s="2548">
        <f t="shared" si="1"/>
        <v>0</v>
      </c>
    </row>
    <row r="36" spans="1:83" x14ac:dyDescent="0.25">
      <c r="A36" s="1286"/>
      <c r="B36" s="1280"/>
      <c r="C36" s="17"/>
      <c r="D36" s="1368"/>
      <c r="E36" s="1285"/>
      <c r="F36" s="2772" t="s">
        <v>189</v>
      </c>
      <c r="G36" s="2773"/>
      <c r="H36" s="1966"/>
      <c r="I36" s="1826">
        <f>'Cover Sheet and Summary'!P7</f>
        <v>9</v>
      </c>
      <c r="J36" s="1826">
        <f>'Cover Sheet and Summary'!Q7</f>
        <v>2017</v>
      </c>
      <c r="K36" s="1285"/>
      <c r="L36" s="1285"/>
      <c r="M36" s="1369"/>
      <c r="N36" s="994"/>
      <c r="O36" s="326"/>
      <c r="P36" s="2"/>
      <c r="V36"/>
      <c r="BK36" s="2084"/>
      <c r="BL36" s="905"/>
      <c r="BM36" s="905"/>
      <c r="BN36" s="901"/>
      <c r="BO36" s="905"/>
      <c r="BP36" s="2533"/>
      <c r="BQ36" s="903"/>
      <c r="BR36" s="901"/>
      <c r="BS36" s="1094">
        <v>15</v>
      </c>
      <c r="BT36" s="2506">
        <f t="shared" si="5"/>
        <v>0</v>
      </c>
      <c r="BU36" s="2522">
        <f t="shared" si="2"/>
        <v>0</v>
      </c>
      <c r="BV36" s="903"/>
      <c r="BW36" s="2546">
        <v>150</v>
      </c>
      <c r="BX36" s="2524">
        <f t="shared" si="3"/>
        <v>0</v>
      </c>
      <c r="BY36" s="903"/>
      <c r="BZ36" s="2546">
        <v>51</v>
      </c>
      <c r="CA36" s="2502">
        <f t="shared" si="4"/>
        <v>0</v>
      </c>
      <c r="CB36" s="2503"/>
      <c r="CC36" s="904"/>
      <c r="CD36" s="2512">
        <f t="shared" si="0"/>
        <v>0</v>
      </c>
      <c r="CE36" s="2548">
        <f t="shared" si="1"/>
        <v>0</v>
      </c>
    </row>
    <row r="37" spans="1:83" x14ac:dyDescent="0.25">
      <c r="A37" s="1584"/>
      <c r="B37" s="1280"/>
      <c r="C37" s="17"/>
      <c r="D37" s="1590"/>
      <c r="E37" s="1285"/>
      <c r="F37" s="1289"/>
      <c r="G37" s="1289"/>
      <c r="H37" s="1967"/>
      <c r="I37" s="1285"/>
      <c r="J37" s="1285"/>
      <c r="K37" s="1285"/>
      <c r="L37" s="1285"/>
      <c r="M37" s="1285"/>
      <c r="N37" s="993"/>
      <c r="O37" s="326"/>
      <c r="P37" s="2"/>
      <c r="V37"/>
      <c r="BK37" s="2084"/>
      <c r="BL37" s="905"/>
      <c r="BM37" s="905"/>
      <c r="BN37" s="901"/>
      <c r="BO37" s="905"/>
      <c r="BP37" s="2533"/>
      <c r="BQ37" s="903"/>
      <c r="BR37" s="901"/>
      <c r="BS37" s="1094">
        <v>15</v>
      </c>
      <c r="BT37" s="2506">
        <f t="shared" si="5"/>
        <v>0</v>
      </c>
      <c r="BU37" s="2522">
        <f t="shared" si="2"/>
        <v>0</v>
      </c>
      <c r="BV37" s="903"/>
      <c r="BW37" s="2546">
        <v>150</v>
      </c>
      <c r="BX37" s="2524">
        <f t="shared" si="3"/>
        <v>0</v>
      </c>
      <c r="BY37" s="903"/>
      <c r="BZ37" s="2546">
        <v>51</v>
      </c>
      <c r="CA37" s="2502">
        <f t="shared" si="4"/>
        <v>0</v>
      </c>
      <c r="CB37" s="2503"/>
      <c r="CC37" s="904"/>
      <c r="CD37" s="2512">
        <f t="shared" si="0"/>
        <v>0</v>
      </c>
      <c r="CE37" s="2548">
        <f t="shared" si="1"/>
        <v>0</v>
      </c>
    </row>
    <row r="38" spans="1:83" x14ac:dyDescent="0.25">
      <c r="A38" s="1585" t="s">
        <v>141</v>
      </c>
      <c r="B38" s="1278" t="s">
        <v>140</v>
      </c>
      <c r="C38" s="17"/>
      <c r="D38" s="1291" t="s">
        <v>39</v>
      </c>
      <c r="E38" s="1291" t="s">
        <v>145</v>
      </c>
      <c r="F38" s="1291" t="s">
        <v>276</v>
      </c>
      <c r="G38" s="1292" t="s">
        <v>186</v>
      </c>
      <c r="H38" s="1284"/>
      <c r="I38" s="1288" t="s">
        <v>16</v>
      </c>
      <c r="J38" s="1288" t="s">
        <v>8</v>
      </c>
      <c r="K38" s="1288" t="s">
        <v>151</v>
      </c>
      <c r="L38" s="1288" t="s">
        <v>15</v>
      </c>
      <c r="M38" s="1370" t="s">
        <v>157</v>
      </c>
      <c r="N38" s="994"/>
      <c r="O38" s="326"/>
      <c r="V38"/>
      <c r="BK38" s="2084"/>
      <c r="BL38" s="905"/>
      <c r="BM38" s="905"/>
      <c r="BN38" s="901"/>
      <c r="BO38" s="905"/>
      <c r="BP38" s="2533"/>
      <c r="BQ38" s="903"/>
      <c r="BR38" s="901"/>
      <c r="BS38" s="1094">
        <v>15</v>
      </c>
      <c r="BT38" s="2506">
        <f t="shared" si="5"/>
        <v>0</v>
      </c>
      <c r="BU38" s="2522">
        <f t="shared" si="2"/>
        <v>0</v>
      </c>
      <c r="BV38" s="903"/>
      <c r="BW38" s="2546">
        <v>140</v>
      </c>
      <c r="BX38" s="2524">
        <f t="shared" si="3"/>
        <v>0</v>
      </c>
      <c r="BY38" s="903"/>
      <c r="BZ38" s="2546">
        <v>51</v>
      </c>
      <c r="CA38" s="2502">
        <f t="shared" si="4"/>
        <v>0</v>
      </c>
      <c r="CB38" s="2503"/>
      <c r="CC38" s="904"/>
      <c r="CD38" s="2512">
        <f t="shared" si="0"/>
        <v>0</v>
      </c>
      <c r="CE38" s="2548">
        <f t="shared" si="1"/>
        <v>0</v>
      </c>
    </row>
    <row r="39" spans="1:83" ht="13.5" customHeight="1" x14ac:dyDescent="0.25">
      <c r="A39" s="1586"/>
      <c r="B39" s="1280"/>
      <c r="C39" s="17"/>
      <c r="D39" s="19"/>
      <c r="E39" s="19"/>
      <c r="F39" s="22"/>
      <c r="G39" s="742"/>
      <c r="H39" s="742"/>
      <c r="I39" s="742"/>
      <c r="J39" s="742"/>
      <c r="K39" s="742"/>
      <c r="L39" s="742"/>
      <c r="M39" s="1944"/>
      <c r="N39" s="742"/>
      <c r="O39" s="327"/>
      <c r="V39"/>
      <c r="BK39" s="2084"/>
      <c r="BL39" s="905"/>
      <c r="BM39" s="905"/>
      <c r="BN39" s="901"/>
      <c r="BO39" s="905"/>
      <c r="BP39" s="2533"/>
      <c r="BQ39" s="903"/>
      <c r="BR39" s="901"/>
      <c r="BS39" s="1094">
        <v>15</v>
      </c>
      <c r="BT39" s="2506">
        <f>SUM(BR39,BS39)*BQ39*BO39*BN39</f>
        <v>0</v>
      </c>
      <c r="BU39" s="2522">
        <f t="shared" si="2"/>
        <v>0</v>
      </c>
      <c r="BV39" s="903"/>
      <c r="BW39" s="2546">
        <v>150</v>
      </c>
      <c r="BX39" s="2524">
        <f t="shared" si="3"/>
        <v>0</v>
      </c>
      <c r="BY39" s="903"/>
      <c r="BZ39" s="2546">
        <v>51</v>
      </c>
      <c r="CA39" s="2502">
        <f t="shared" si="4"/>
        <v>0</v>
      </c>
      <c r="CB39" s="2503"/>
      <c r="CC39" s="904"/>
      <c r="CD39" s="2512">
        <f t="shared" si="0"/>
        <v>0</v>
      </c>
      <c r="CE39" s="2548">
        <f t="shared" si="1"/>
        <v>0</v>
      </c>
    </row>
    <row r="40" spans="1:83" x14ac:dyDescent="0.25">
      <c r="A40" s="2312">
        <f>'BP1'!A39</f>
        <v>0</v>
      </c>
      <c r="B40" s="2311" t="str">
        <f>'BP1'!B39</f>
        <v>Eval</v>
      </c>
      <c r="C40" s="17"/>
      <c r="D40" s="2334">
        <f>'BP2'!D41</f>
        <v>96466.576099999991</v>
      </c>
      <c r="E40" s="2317">
        <f>IF(AND($J$35=$J$36,$I$35&lt;7,$I$36&lt;7),$I$36-$I$35+1,IF(AND($J$35=$J$36,$I$35&lt;7,$I$36&gt;=7),7-$I$35,IF(AND($J$35=$J$36,$I$35&gt;=7,$I$36&gt;=7),$I$36-$I$35+1,IF(AND($J$36&gt;$J$35,$I$35&gt;=7,$I$36&gt;7),7-$I$35+12,IF(AND($J505&gt;$J$35,$I$35&lt;7,$I$36&gt;=7),7-$I$35,IF(AND($J$36&gt;$J$35,$I$35&gt;=7,$I$36&lt;7),12-$I$35+1+$I$36,IF(AND($J$36&gt;$J$35,$I$35&lt;7,$I$36&lt;7),7-$I$35,IF(AND($J$36&gt;$J$35,$I$35&gt;=7,$I$36&gt;=7),12-$I$35+7))))))))</f>
        <v>9</v>
      </c>
      <c r="F40" s="2361">
        <f>IF('Cover Sheet and Summary'!M4&gt;2,'BP1'!G39,0)</f>
        <v>0</v>
      </c>
      <c r="G40" s="2318">
        <f>E40/12*F40</f>
        <v>0</v>
      </c>
      <c r="H40" s="2318"/>
      <c r="I40" s="2297">
        <v>0</v>
      </c>
      <c r="J40" s="2319">
        <f>ROUNDDOWN(L40-I40,0)</f>
        <v>0</v>
      </c>
      <c r="K40" s="2320"/>
      <c r="L40" s="2321">
        <f>ROUNDDOWN((D40*E40*F40/12),0)</f>
        <v>0</v>
      </c>
      <c r="M40" s="2322"/>
      <c r="N40" s="1009"/>
      <c r="O40" s="328">
        <v>0</v>
      </c>
      <c r="V40"/>
      <c r="BK40" s="2084"/>
      <c r="BL40" s="905"/>
      <c r="BM40" s="905"/>
      <c r="BN40" s="901"/>
      <c r="BO40" s="905"/>
      <c r="BP40" s="2533"/>
      <c r="BQ40" s="903"/>
      <c r="BR40" s="901"/>
      <c r="BS40" s="1094">
        <v>15</v>
      </c>
      <c r="BT40" s="2506">
        <f t="shared" si="5"/>
        <v>0</v>
      </c>
      <c r="BU40" s="2522">
        <f t="shared" si="2"/>
        <v>0</v>
      </c>
      <c r="BV40" s="903"/>
      <c r="BW40" s="2546">
        <v>140</v>
      </c>
      <c r="BX40" s="2524">
        <f>BV40*BW40*BP40</f>
        <v>0</v>
      </c>
      <c r="BY40" s="903"/>
      <c r="BZ40" s="2546">
        <v>51</v>
      </c>
      <c r="CA40" s="2502">
        <f>BY40*BZ40*BP40</f>
        <v>0</v>
      </c>
      <c r="CB40" s="2503"/>
      <c r="CC40" s="904"/>
      <c r="CD40" s="2512">
        <f t="shared" si="0"/>
        <v>0</v>
      </c>
      <c r="CE40" s="2548">
        <f t="shared" si="1"/>
        <v>0</v>
      </c>
    </row>
    <row r="41" spans="1:83" ht="16.5" thickBot="1" x14ac:dyDescent="0.3">
      <c r="A41" s="2310">
        <f>IF(I35&lt;&gt;7,A40,"")</f>
        <v>0</v>
      </c>
      <c r="B41" s="2323"/>
      <c r="C41" s="17"/>
      <c r="D41" s="2334">
        <f>IF($AE$30=FALSE,D40,SUM(D40,(D40*'Cover Sheet and Summary'!$H$13/100)))</f>
        <v>99360.573382999995</v>
      </c>
      <c r="E41" s="2324">
        <f>IF(AND($J$36=$J$35,$I$35&gt;=7),0,IF(AND($J$36=$J$35,$I$36&lt;=12),$I$36-7+1,IF(AND($J$36=$J$35,$I$36-$I$35&lt;=6),0,IF(AND($J$36=$J$35,$I$36&lt;7),0,IF(AND($J$36=$J$35,$I$36&gt;=7),$I$36-7+1,IF(AND($J$36&gt;$J$35,$I$35&lt;7,$I$36&lt;7),12-7+$I$36+1,IF(AND($J$36&gt;$J$35,$I$35&lt;7,$I$36&gt;=7),$I$36-7+1,IF(AND($J$36&gt;$J$35,$I$35&gt;=7,$I$36&lt;7),0,IF(AND($J$36&gt;$J$35,$I$35&gt;=7,$I$36&gt;=7),$I$36-7+1)))))))))</f>
        <v>3</v>
      </c>
      <c r="F41" s="2380">
        <f>F40</f>
        <v>0</v>
      </c>
      <c r="G41" s="2318">
        <f>E41/12*F41</f>
        <v>0</v>
      </c>
      <c r="H41" s="2318"/>
      <c r="I41" s="2297">
        <v>0</v>
      </c>
      <c r="J41" s="2319">
        <f>ROUNDDOWN(L41-I41,0)</f>
        <v>0</v>
      </c>
      <c r="K41" s="2320"/>
      <c r="L41" s="2321">
        <f>ROUNDDOWN((D41*E41*F41/12),0)</f>
        <v>0</v>
      </c>
      <c r="M41" s="2325">
        <f>SUM(L40,L41)</f>
        <v>0</v>
      </c>
      <c r="N41" s="889"/>
      <c r="O41" s="328"/>
      <c r="V41"/>
      <c r="BK41" s="923"/>
      <c r="BL41" s="2528"/>
      <c r="BM41" s="2528"/>
      <c r="BN41" s="2389"/>
      <c r="BO41" s="2389"/>
      <c r="BP41" s="2390"/>
      <c r="BQ41" s="2536"/>
      <c r="BR41" s="2389"/>
      <c r="BS41" s="2389"/>
      <c r="BT41" s="2389"/>
      <c r="BU41" s="2390"/>
      <c r="BV41" s="2537"/>
      <c r="BW41" s="2528"/>
      <c r="BX41" s="2538"/>
      <c r="BY41" s="2537"/>
      <c r="BZ41" s="2528"/>
      <c r="CA41" s="2538"/>
      <c r="CB41" s="2540" t="s">
        <v>328</v>
      </c>
      <c r="CC41" s="2528"/>
      <c r="CD41" s="2538"/>
      <c r="CE41" s="2543">
        <f>SUM(CE31:CE40)</f>
        <v>0</v>
      </c>
    </row>
    <row r="42" spans="1:83" ht="15.75" customHeight="1" thickBot="1" x14ac:dyDescent="0.3">
      <c r="A42" s="2326"/>
      <c r="B42" s="2327"/>
      <c r="C42" s="980"/>
      <c r="D42" s="2911" t="s">
        <v>40</v>
      </c>
      <c r="E42" s="2765"/>
      <c r="F42" s="2912"/>
      <c r="G42" s="2766"/>
      <c r="H42" s="2329"/>
      <c r="I42" s="2330">
        <f>ROUNDDOWN(SUM(I40,I41)*$B$126,0)</f>
        <v>0</v>
      </c>
      <c r="J42" s="2330">
        <f>ROUNDDOWN(SUM(J40,J41)*$B$126,0)</f>
        <v>0</v>
      </c>
      <c r="K42" s="2331"/>
      <c r="L42" s="2330">
        <f>ROUNDDOWN(SUM(L40,L41)*$B$126,0)</f>
        <v>0</v>
      </c>
      <c r="M42" s="2332"/>
      <c r="N42" s="67"/>
      <c r="O42" s="329"/>
      <c r="V42"/>
      <c r="BK42" s="2531"/>
      <c r="BL42" s="712"/>
      <c r="BM42" s="712"/>
      <c r="BN42" s="2569"/>
      <c r="BO42" s="712"/>
      <c r="BP42" s="714"/>
      <c r="BQ42" s="2531"/>
      <c r="BR42" s="712"/>
      <c r="BS42" s="712"/>
      <c r="BT42" s="712"/>
      <c r="BU42" s="714"/>
      <c r="BV42" s="2531"/>
      <c r="BW42" s="712"/>
      <c r="BX42" s="714"/>
      <c r="BY42" s="2531"/>
      <c r="BZ42" s="712"/>
      <c r="CA42" s="714"/>
      <c r="CB42" s="2531"/>
      <c r="CC42" s="712"/>
      <c r="CD42" s="714"/>
      <c r="CE42" s="2544"/>
    </row>
    <row r="43" spans="1:83" x14ac:dyDescent="0.25">
      <c r="A43" s="2001">
        <f>'BP1'!A42</f>
        <v>0</v>
      </c>
      <c r="B43" s="1846">
        <f>'BP1'!B42</f>
        <v>0</v>
      </c>
      <c r="C43" s="17"/>
      <c r="D43" s="1847">
        <f>'BP2'!D44</f>
        <v>58349.5</v>
      </c>
      <c r="E43" s="1848">
        <f>IF(AND($J$35=$J$36,$I$35&lt;7,$I$36&lt;7),$I$36-$I$35+1,IF(AND($J$35=$J$36,$I$35&lt;7,$I$36&gt;=7),7-$I$35,IF(AND($J$35=$J$36,$I$35&gt;=7,$I$36&gt;=7),$I$36-$I$35+1,IF(AND($J$36&gt;$J$35,$I$35&gt;=7,$I$36&gt;7),7-$I$35+12,IF(AND($J508&gt;$J$35,$I$35&lt;7,$I$36&gt;=7),7-$I$35,IF(AND($J$36&gt;$J$35,$I$35&gt;=7,$I$36&lt;7),12-$I$35+1+$I$36,IF(AND($J$36&gt;$J$35,$I$35&lt;7,$I$36&lt;7),7-$I$35,IF(AND($J$36&gt;$J$35,$I$35&gt;=7,$I$36&gt;=7),12-$I$35+7))))))))</f>
        <v>9</v>
      </c>
      <c r="F43" s="2361">
        <f>IF('Cover Sheet and Summary'!M4&gt;2,'BP1'!G42,0)</f>
        <v>0</v>
      </c>
      <c r="G43" s="1849">
        <f>E43/12*F43</f>
        <v>0</v>
      </c>
      <c r="H43" s="1849"/>
      <c r="I43" s="2362">
        <v>0</v>
      </c>
      <c r="J43" s="1851">
        <f>ROUNDDOWN(L43-I43,0)</f>
        <v>0</v>
      </c>
      <c r="K43" s="1872"/>
      <c r="L43" s="1613">
        <f>ROUNDDOWN((D43*E43*F43/12),0)</f>
        <v>0</v>
      </c>
      <c r="M43" s="1309"/>
      <c r="N43" s="67"/>
      <c r="O43" s="328"/>
      <c r="V43"/>
      <c r="BK43" s="2084"/>
      <c r="BL43" s="897"/>
      <c r="BM43" s="897"/>
      <c r="BN43" s="922"/>
      <c r="BO43" s="897"/>
      <c r="BP43" s="2516"/>
      <c r="BQ43" s="2843" t="s">
        <v>174</v>
      </c>
      <c r="BR43" s="2844"/>
      <c r="BS43" s="2844"/>
      <c r="BT43" s="2844"/>
      <c r="BU43" s="2845"/>
      <c r="BV43" s="2843" t="s">
        <v>361</v>
      </c>
      <c r="BW43" s="2844"/>
      <c r="BX43" s="2845"/>
      <c r="BY43" s="2843" t="s">
        <v>183</v>
      </c>
      <c r="BZ43" s="2844"/>
      <c r="CA43" s="2845"/>
      <c r="CB43" s="2854" t="s">
        <v>3</v>
      </c>
      <c r="CC43" s="2846"/>
      <c r="CD43" s="2847"/>
      <c r="CE43" s="2526" t="s">
        <v>36</v>
      </c>
    </row>
    <row r="44" spans="1:83" x14ac:dyDescent="0.25">
      <c r="A44" s="1587">
        <f>IF(I35&lt;&gt;7,A43,"")</f>
        <v>0</v>
      </c>
      <c r="B44" s="1282"/>
      <c r="C44" s="17"/>
      <c r="D44" s="1392">
        <f>IF($AE$30=FALSE,D43,SUM(D43,(D43*'Cover Sheet and Summary'!$H$13/100)))</f>
        <v>60099.985000000001</v>
      </c>
      <c r="E44" s="1807">
        <f>IF(AND($J$36=$J$35,$I$35&gt;=7),0,IF(AND($J$36=$J$35,$I$36&lt;=12),$I$36-7+1,IF(AND($J$36=$J$35,$I$36-$I$35&lt;=6),0,IF(AND($J$36=$J$35,$I$36&lt;7),0,IF(AND($J$36=$J$35,$I$36&gt;=7),$I$36-7+1,IF(AND($J$36&gt;$J$35,$I$35&lt;7,$I$36&lt;7),12-7+$I$36+1,IF(AND($J$36&gt;$J$35,$I$35&lt;7,$I$36&gt;=7),$I$36-7+1,IF(AND($J$36&gt;$J$35,$I$35&gt;=7,$I$36&lt;7),0,IF(AND($J$36&gt;$J$35,$I$35&gt;=7,$I$36&gt;=7),$I$36-7+1)))))))))</f>
        <v>3</v>
      </c>
      <c r="F44" s="2292">
        <f>F43</f>
        <v>0</v>
      </c>
      <c r="G44" s="1294">
        <f>E44/12*F44</f>
        <v>0</v>
      </c>
      <c r="H44" s="1294"/>
      <c r="I44" s="2297">
        <v>0</v>
      </c>
      <c r="J44" s="2089">
        <f>ROUNDDOWN(L44-I44,0)</f>
        <v>0</v>
      </c>
      <c r="K44" s="1872"/>
      <c r="L44" s="1296">
        <f>ROUNDDOWN((D44*E44*F44/12),0)</f>
        <v>0</v>
      </c>
      <c r="M44" s="1298">
        <f>SUM(L43,L44)</f>
        <v>0</v>
      </c>
      <c r="N44" s="889"/>
      <c r="O44" s="328"/>
      <c r="V44"/>
      <c r="BK44" s="922" t="s">
        <v>53</v>
      </c>
      <c r="BL44" s="897"/>
      <c r="BM44" s="897"/>
      <c r="BN44" s="922"/>
      <c r="BO44" s="897"/>
      <c r="BP44" s="2516"/>
      <c r="BQ44" s="922"/>
      <c r="BR44" s="2507" t="s">
        <v>209</v>
      </c>
      <c r="BS44" s="1137" t="s">
        <v>184</v>
      </c>
      <c r="BT44" s="2515"/>
      <c r="BU44" s="2516"/>
      <c r="BV44" s="922"/>
      <c r="BW44" s="2515"/>
      <c r="BX44" s="2516"/>
      <c r="BY44" s="922"/>
      <c r="BZ44" s="2515"/>
      <c r="CA44" s="2516"/>
      <c r="CB44" s="922"/>
      <c r="CC44" s="897"/>
      <c r="CD44" s="2516"/>
      <c r="CE44" s="2504"/>
    </row>
    <row r="45" spans="1:83" ht="15.75" thickBot="1" x14ac:dyDescent="0.3">
      <c r="A45" s="1852"/>
      <c r="B45" s="1853"/>
      <c r="C45" s="980"/>
      <c r="D45" s="2869" t="s">
        <v>40</v>
      </c>
      <c r="E45" s="2744"/>
      <c r="F45" s="2744"/>
      <c r="G45" s="2745"/>
      <c r="H45" s="1963"/>
      <c r="I45" s="1854">
        <f>ROUNDDOWN(SUM(I43,I44)*$B$126,0)</f>
        <v>0</v>
      </c>
      <c r="J45" s="1854">
        <f>ROUNDDOWN(SUM(J43,J44)*$B$126,0)</f>
        <v>0</v>
      </c>
      <c r="K45" s="1873"/>
      <c r="L45" s="1854">
        <f>ROUNDDOWN(SUM(L43,L44)*$B$126,0)</f>
        <v>0</v>
      </c>
      <c r="M45" s="1856"/>
      <c r="N45" s="68"/>
      <c r="O45" s="329"/>
      <c r="V45"/>
      <c r="BK45" s="2084"/>
      <c r="BL45" s="2515" t="s">
        <v>56</v>
      </c>
      <c r="BM45" s="2515" t="s">
        <v>319</v>
      </c>
      <c r="BN45" s="2558" t="s">
        <v>340</v>
      </c>
      <c r="BO45" s="2559" t="s">
        <v>303</v>
      </c>
      <c r="BP45" s="2560" t="s">
        <v>205</v>
      </c>
      <c r="BQ45" s="2551" t="s">
        <v>366</v>
      </c>
      <c r="BR45" s="2552" t="s">
        <v>176</v>
      </c>
      <c r="BS45" s="2553" t="s">
        <v>207</v>
      </c>
      <c r="BT45" s="2554" t="s">
        <v>364</v>
      </c>
      <c r="BU45" s="2555" t="s">
        <v>365</v>
      </c>
      <c r="BV45" s="2558" t="s">
        <v>206</v>
      </c>
      <c r="BW45" s="2562" t="s">
        <v>362</v>
      </c>
      <c r="BX45" s="2563" t="s">
        <v>15</v>
      </c>
      <c r="BY45" s="2558" t="s">
        <v>363</v>
      </c>
      <c r="BZ45" s="2562" t="s">
        <v>362</v>
      </c>
      <c r="CA45" s="2555" t="s">
        <v>208</v>
      </c>
      <c r="CB45" s="2568" t="s">
        <v>204</v>
      </c>
      <c r="CC45" s="2554" t="s">
        <v>3</v>
      </c>
      <c r="CD45" s="2555" t="s">
        <v>15</v>
      </c>
      <c r="CE45" s="2504"/>
    </row>
    <row r="46" spans="1:83" x14ac:dyDescent="0.25">
      <c r="A46" s="2001">
        <f>'BP1'!A45</f>
        <v>0</v>
      </c>
      <c r="B46" s="1846">
        <f>'BP1'!B45</f>
        <v>0</v>
      </c>
      <c r="C46" s="17"/>
      <c r="D46" s="1847">
        <f>'BP2'!D47</f>
        <v>40314.199999999997</v>
      </c>
      <c r="E46" s="1848">
        <f>IF(AND($J$35=$J$36,$I$35&lt;7,$I$36&lt;7),$I$36-$I$35+1,IF(AND($J$35=$J$36,$I$35&lt;7,$I$36&gt;=7),7-$I$35,IF(AND($J$35=$J$36,$I$35&gt;=7,$I$36&gt;=7),$I$36-$I$35+1,IF(AND($J$36&gt;$J$35,$I$35&gt;=7,$I$36&gt;7),7-$I$35+12,IF(AND($J511&gt;$J$35,$I$35&lt;7,$I$36&gt;=7),7-$I$35,IF(AND($J$36&gt;$J$35,$I$35&gt;=7,$I$36&lt;7),12-$I$35+1+$I$36,IF(AND($J$36&gt;$J$35,$I$35&lt;7,$I$36&lt;7),7-$I$35,IF(AND($J$36&gt;$J$35,$I$35&gt;=7,$I$36&gt;=7),12-$I$35+7))))))))</f>
        <v>9</v>
      </c>
      <c r="F46" s="2361">
        <f>IF('Cover Sheet and Summary'!M4&gt;2,'BP1'!G45,0)</f>
        <v>0</v>
      </c>
      <c r="G46" s="1849">
        <f>E46/12*F46</f>
        <v>0</v>
      </c>
      <c r="H46" s="1849"/>
      <c r="I46" s="2362">
        <v>0</v>
      </c>
      <c r="J46" s="1851">
        <f>ROUNDDOWN(L46-I46,0)</f>
        <v>0</v>
      </c>
      <c r="K46" s="1872"/>
      <c r="L46" s="1613">
        <f>ROUNDDOWN((D46*E46*F46/12),0)</f>
        <v>0</v>
      </c>
      <c r="M46" s="1309"/>
      <c r="N46" s="67"/>
      <c r="O46" s="328"/>
      <c r="R46" s="2"/>
      <c r="V46"/>
      <c r="BK46" s="2084"/>
      <c r="BL46" s="1093" t="s">
        <v>171</v>
      </c>
      <c r="BM46" s="1253"/>
      <c r="BN46" s="2556">
        <v>1</v>
      </c>
      <c r="BO46" s="1217">
        <v>0</v>
      </c>
      <c r="BP46" s="2557">
        <v>0</v>
      </c>
      <c r="BQ46" s="2386">
        <v>0</v>
      </c>
      <c r="BR46" s="2387">
        <v>0</v>
      </c>
      <c r="BS46" s="2388">
        <v>15</v>
      </c>
      <c r="BT46" s="2549">
        <v>0</v>
      </c>
      <c r="BU46" s="2550">
        <f>SUM(BT46*0.42)</f>
        <v>0</v>
      </c>
      <c r="BV46" s="2386"/>
      <c r="BW46" s="2564">
        <v>150</v>
      </c>
      <c r="BX46" s="2561">
        <f>BV46*BW46*BP46</f>
        <v>0</v>
      </c>
      <c r="BY46" s="2386">
        <v>0</v>
      </c>
      <c r="BZ46" s="2564">
        <v>51</v>
      </c>
      <c r="CA46" s="2565">
        <f>BY46*BZ46*BP46</f>
        <v>0</v>
      </c>
      <c r="CB46" s="2566">
        <v>0</v>
      </c>
      <c r="CC46" s="1850">
        <v>0</v>
      </c>
      <c r="CD46" s="2567">
        <f t="shared" ref="CD46:CD50" si="6">SUM(CB46:CC46)</f>
        <v>0</v>
      </c>
      <c r="CE46" s="2548">
        <f t="shared" ref="CE46:CE50" si="7">BU46+BX46+CA46+CD46</f>
        <v>0</v>
      </c>
    </row>
    <row r="47" spans="1:83" x14ac:dyDescent="0.25">
      <c r="A47" s="1587">
        <f>IF(I35&lt;&gt;7,A46,"")</f>
        <v>0</v>
      </c>
      <c r="B47" s="1282"/>
      <c r="C47" s="17"/>
      <c r="D47" s="1392">
        <f>IF($AE$30=FALSE,D46,SUM(D46,(D46*'Cover Sheet and Summary'!$H$13/100)))</f>
        <v>41523.625999999997</v>
      </c>
      <c r="E47" s="1807">
        <f>IF(AND($J$36=$J$35,$I$35&gt;=7),0,IF(AND($J$36=$J$35,$I$36&lt;=12),$I$36-7+1,IF(AND($J$36=$J$35,$I$36-$I$35&lt;=6),0,IF(AND($J$36=$J$35,$I$36&lt;7),0,IF(AND($J$36=$J$35,$I$36&gt;=7),$I$36-7+1,IF(AND($J$36&gt;$J$35,$I$35&lt;7,$I$36&lt;7),12-7+$I$36+1,IF(AND($J$36&gt;$J$35,$I$35&lt;7,$I$36&gt;=7),$I$36-7+1,IF(AND($J$36&gt;$J$35,$I$35&gt;=7,$I$36&lt;7),0,IF(AND($J$36&gt;$J$35,$I$35&gt;=7,$I$36&gt;=7),$I$36-7+1)))))))))</f>
        <v>3</v>
      </c>
      <c r="F47" s="2292">
        <f>F46</f>
        <v>0</v>
      </c>
      <c r="G47" s="1294">
        <f>E47/12*F47</f>
        <v>0</v>
      </c>
      <c r="H47" s="1294"/>
      <c r="I47" s="2297">
        <v>0</v>
      </c>
      <c r="J47" s="2089">
        <f>ROUNDDOWN(L47-I47,0)</f>
        <v>0</v>
      </c>
      <c r="K47" s="1872"/>
      <c r="L47" s="1296">
        <f>ROUNDDOWN((D47*E47*F47/12),0)</f>
        <v>0</v>
      </c>
      <c r="M47" s="1298">
        <f>SUM(L46,L47)</f>
        <v>0</v>
      </c>
      <c r="N47" s="889"/>
      <c r="O47" s="328"/>
      <c r="R47" s="2"/>
      <c r="V47"/>
      <c r="BK47" s="2084"/>
      <c r="BL47" s="1093" t="s">
        <v>172</v>
      </c>
      <c r="BM47" s="1253"/>
      <c r="BN47" s="2395">
        <v>1</v>
      </c>
      <c r="BO47" s="905"/>
      <c r="BP47" s="2533"/>
      <c r="BQ47" s="903"/>
      <c r="BR47" s="901"/>
      <c r="BS47" s="1094">
        <v>15</v>
      </c>
      <c r="BT47" s="2506">
        <v>0</v>
      </c>
      <c r="BU47" s="2522">
        <f t="shared" ref="BU47:BU50" si="8">SUM(BT47*0.42)</f>
        <v>0</v>
      </c>
      <c r="BV47" s="903"/>
      <c r="BW47" s="2546">
        <v>150</v>
      </c>
      <c r="BX47" s="2524">
        <f t="shared" ref="BX47:BX50" si="9">BV47*BW47*BP47</f>
        <v>0</v>
      </c>
      <c r="BY47" s="903"/>
      <c r="BZ47" s="2546">
        <v>51</v>
      </c>
      <c r="CA47" s="2502">
        <f t="shared" ref="CA47:CA48" si="10">BY47*BZ47*BP47</f>
        <v>0</v>
      </c>
      <c r="CB47" s="2503"/>
      <c r="CC47" s="904">
        <v>0</v>
      </c>
      <c r="CD47" s="2512">
        <f t="shared" si="6"/>
        <v>0</v>
      </c>
      <c r="CE47" s="2548">
        <f t="shared" si="7"/>
        <v>0</v>
      </c>
    </row>
    <row r="48" spans="1:83" ht="15.75" thickBot="1" x14ac:dyDescent="0.3">
      <c r="A48" s="1852"/>
      <c r="B48" s="1853"/>
      <c r="C48" s="980"/>
      <c r="D48" s="2869" t="s">
        <v>40</v>
      </c>
      <c r="E48" s="2744"/>
      <c r="F48" s="2744"/>
      <c r="G48" s="2745"/>
      <c r="H48" s="1963"/>
      <c r="I48" s="1854">
        <f>ROUNDDOWN(SUM(I46,I47)*$B$126,0)</f>
        <v>0</v>
      </c>
      <c r="J48" s="2365">
        <f>ROUNDDOWN(SUM(J46,J47)*$B$126,0)</f>
        <v>0</v>
      </c>
      <c r="K48" s="1873"/>
      <c r="L48" s="1854">
        <f>ROUNDDOWN(SUM(L46,L47)*$B$126,0)</f>
        <v>0</v>
      </c>
      <c r="M48" s="1855"/>
      <c r="N48" s="67"/>
      <c r="O48" s="329"/>
      <c r="R48" s="2"/>
      <c r="V48"/>
      <c r="BK48" s="2084"/>
      <c r="BL48" s="905"/>
      <c r="BM48" s="905"/>
      <c r="BN48" s="901"/>
      <c r="BO48" s="905"/>
      <c r="BP48" s="2533"/>
      <c r="BQ48" s="903"/>
      <c r="BR48" s="901"/>
      <c r="BS48" s="1094">
        <v>15</v>
      </c>
      <c r="BT48" s="2506">
        <f>SUM(BR48,BS48)*BQ48*BO48*BN48</f>
        <v>0</v>
      </c>
      <c r="BU48" s="2522">
        <f t="shared" si="8"/>
        <v>0</v>
      </c>
      <c r="BV48" s="903"/>
      <c r="BW48" s="2546">
        <v>150</v>
      </c>
      <c r="BX48" s="2524">
        <f t="shared" si="9"/>
        <v>0</v>
      </c>
      <c r="BY48" s="903">
        <v>0</v>
      </c>
      <c r="BZ48" s="2546">
        <v>51</v>
      </c>
      <c r="CA48" s="2502">
        <f t="shared" si="10"/>
        <v>0</v>
      </c>
      <c r="CB48" s="2503"/>
      <c r="CC48" s="904"/>
      <c r="CD48" s="2512">
        <f t="shared" si="6"/>
        <v>0</v>
      </c>
      <c r="CE48" s="2548">
        <f t="shared" si="7"/>
        <v>0</v>
      </c>
    </row>
    <row r="49" spans="1:83" x14ac:dyDescent="0.25">
      <c r="A49" s="2001">
        <f>'BP1'!A48</f>
        <v>0</v>
      </c>
      <c r="B49" s="1846">
        <f>'BP1'!B48</f>
        <v>0</v>
      </c>
      <c r="C49" s="17"/>
      <c r="D49" s="1847">
        <f>'BP2'!D50</f>
        <v>52217.498</v>
      </c>
      <c r="E49" s="1848">
        <f>IF(AND($J$35=$J$36,$I$35&lt;7,$I$36&lt;7),$I$36-$I$35+1,IF(AND($J$35=$J$36,$I$35&lt;7,$I$36&gt;=7),7-$I$35,IF(AND($J$35=$J$36,$I$35&gt;=7,$I$36&gt;=7),$I$36-$I$35+1,IF(AND($J$36&gt;$J$35,$I$35&gt;=7,$I$36&gt;7),7-$I$35+12,IF(AND($J514&gt;$J$35,$I$35&lt;7,$I$36&gt;=7),7-$I$35,IF(AND($J$36&gt;$J$35,$I$35&gt;=7,$I$36&lt;7),12-$I$35+1+$I$36,IF(AND($J$36&gt;$J$35,$I$35&lt;7,$I$36&lt;7),7-$I$35,IF(AND($J$36&gt;$J$35,$I$35&gt;=7,$I$36&gt;=7),12-$I$35+7))))))))</f>
        <v>9</v>
      </c>
      <c r="F49" s="2361">
        <f>IF('Cover Sheet and Summary'!M4&gt;2,'BP1'!G48,0)</f>
        <v>0</v>
      </c>
      <c r="G49" s="1849">
        <f>E49/12*F49</f>
        <v>0</v>
      </c>
      <c r="H49" s="1849"/>
      <c r="I49" s="2362">
        <v>0</v>
      </c>
      <c r="J49" s="1851">
        <f>ROUNDDOWN(L49-I49,0)</f>
        <v>0</v>
      </c>
      <c r="K49" s="1872"/>
      <c r="L49" s="1613">
        <f>ROUNDDOWN((D49*E49*F49/12),0)</f>
        <v>0</v>
      </c>
      <c r="M49" s="1309"/>
      <c r="N49" s="67"/>
      <c r="O49" s="328"/>
      <c r="R49" s="2"/>
      <c r="V49"/>
      <c r="BK49" s="2084"/>
      <c r="BL49" s="905"/>
      <c r="BM49" s="905"/>
      <c r="BN49" s="901"/>
      <c r="BO49" s="905"/>
      <c r="BP49" s="2533"/>
      <c r="BQ49" s="903"/>
      <c r="BR49" s="901"/>
      <c r="BS49" s="1094">
        <v>15</v>
      </c>
      <c r="BT49" s="2506">
        <f t="shared" ref="BT49:BT50" si="11">SUM(BR49,BS49)*BQ49*BO49*BN49</f>
        <v>0</v>
      </c>
      <c r="BU49" s="2522">
        <f t="shared" si="8"/>
        <v>0</v>
      </c>
      <c r="BV49" s="903"/>
      <c r="BW49" s="2546">
        <v>150</v>
      </c>
      <c r="BX49" s="2524">
        <f t="shared" si="9"/>
        <v>0</v>
      </c>
      <c r="BY49" s="903"/>
      <c r="BZ49" s="2546">
        <v>51</v>
      </c>
      <c r="CA49" s="2502">
        <f>BY49*BZ49*BP49</f>
        <v>0</v>
      </c>
      <c r="CB49" s="2503"/>
      <c r="CC49" s="904"/>
      <c r="CD49" s="2512">
        <f t="shared" si="6"/>
        <v>0</v>
      </c>
      <c r="CE49" s="2548">
        <f t="shared" si="7"/>
        <v>0</v>
      </c>
    </row>
    <row r="50" spans="1:83" x14ac:dyDescent="0.25">
      <c r="A50" s="1587">
        <f>IF(I35&lt;&gt;7,A49,"")</f>
        <v>0</v>
      </c>
      <c r="B50" s="1282"/>
      <c r="C50" s="17"/>
      <c r="D50" s="1392">
        <f>IF($AE$30=FALSE,D49,SUM(D49,(D49*'Cover Sheet and Summary'!$H$13/100)))</f>
        <v>53784.022940000003</v>
      </c>
      <c r="E50" s="1807">
        <f>IF(AND($J$36=$J$35,$I$35&gt;=7),0,IF(AND($J$36=$J$35,$I$36&lt;=12),$I$36-7+1,IF(AND($J$36=$J$35,$I$36-$I$35&lt;=6),0,IF(AND($J$36=$J$35,$I$36&lt;7),0,IF(AND($J$36=$J$35,$I$36&gt;=7),$I$36-7+1,IF(AND($J$36&gt;$J$35,$I$35&lt;7,$I$36&lt;7),12-7+$I$36+1,IF(AND($J$36&gt;$J$35,$I$35&lt;7,$I$36&gt;=7),$I$36-7+1,IF(AND($J$36&gt;$J$35,$I$35&gt;=7,$I$36&lt;7),0,IF(AND($J$36&gt;$J$35,$I$35&gt;=7,$I$36&gt;=7),$I$36-7+1)))))))))</f>
        <v>3</v>
      </c>
      <c r="F50" s="2292">
        <f>F49</f>
        <v>0</v>
      </c>
      <c r="G50" s="1294">
        <f>E50/12*F50</f>
        <v>0</v>
      </c>
      <c r="H50" s="1294"/>
      <c r="I50" s="2297">
        <v>0</v>
      </c>
      <c r="J50" s="2089">
        <f>ROUNDDOWN(L50-I50,0)</f>
        <v>0</v>
      </c>
      <c r="K50" s="1872"/>
      <c r="L50" s="1296">
        <f>ROUNDDOWN((D50*E50*F50/12),0)</f>
        <v>0</v>
      </c>
      <c r="M50" s="1298">
        <f>SUM(L49,L50)</f>
        <v>0</v>
      </c>
      <c r="N50" s="889"/>
      <c r="O50" s="328"/>
      <c r="R50" s="2"/>
      <c r="V50"/>
      <c r="BK50" s="2084"/>
      <c r="BL50" s="905"/>
      <c r="BM50" s="905"/>
      <c r="BN50" s="901"/>
      <c r="BO50" s="905"/>
      <c r="BP50" s="2533"/>
      <c r="BQ50" s="903"/>
      <c r="BR50" s="901"/>
      <c r="BS50" s="1094">
        <v>15</v>
      </c>
      <c r="BT50" s="2506">
        <f t="shared" si="11"/>
        <v>0</v>
      </c>
      <c r="BU50" s="2522">
        <f t="shared" si="8"/>
        <v>0</v>
      </c>
      <c r="BV50" s="903"/>
      <c r="BW50" s="2546">
        <v>150</v>
      </c>
      <c r="BX50" s="2524">
        <f t="shared" si="9"/>
        <v>0</v>
      </c>
      <c r="BY50" s="903"/>
      <c r="BZ50" s="2546">
        <v>51</v>
      </c>
      <c r="CA50" s="2502">
        <f t="shared" ref="CA50" si="12">BY50*BZ50*BP50</f>
        <v>0</v>
      </c>
      <c r="CB50" s="2503"/>
      <c r="CC50" s="904"/>
      <c r="CD50" s="2512">
        <f t="shared" si="6"/>
        <v>0</v>
      </c>
      <c r="CE50" s="2548">
        <f t="shared" si="7"/>
        <v>0</v>
      </c>
    </row>
    <row r="51" spans="1:83" ht="15.75" customHeight="1" thickBot="1" x14ac:dyDescent="0.3">
      <c r="A51" s="1852"/>
      <c r="B51" s="1853"/>
      <c r="C51" s="980"/>
      <c r="D51" s="2869" t="s">
        <v>40</v>
      </c>
      <c r="E51" s="2744"/>
      <c r="F51" s="2744"/>
      <c r="G51" s="2745"/>
      <c r="H51" s="1963"/>
      <c r="I51" s="1854">
        <f>ROUNDDOWN(SUM(I49,I50)*$B$126,0)</f>
        <v>0</v>
      </c>
      <c r="J51" s="1854">
        <f>ROUNDDOWN(SUM(J49,J50)*$B$126,0)</f>
        <v>0</v>
      </c>
      <c r="K51" s="1873"/>
      <c r="L51" s="1854">
        <f>ROUNDDOWN(SUM(L49,L50)*$B$126,0)</f>
        <v>0</v>
      </c>
      <c r="M51" s="1856"/>
      <c r="N51" s="68"/>
      <c r="O51" s="329"/>
      <c r="R51" s="2"/>
      <c r="V51"/>
      <c r="BG51" s="871"/>
      <c r="BK51" s="923"/>
      <c r="BL51" s="2528"/>
      <c r="BM51" s="2528"/>
      <c r="BN51" s="2389"/>
      <c r="BO51" s="2528"/>
      <c r="BP51" s="2390"/>
      <c r="BQ51" s="2536"/>
      <c r="BR51" s="2389"/>
      <c r="BS51" s="2528"/>
      <c r="BT51" s="2532"/>
      <c r="BU51" s="2390"/>
      <c r="BV51" s="2536"/>
      <c r="BW51" s="2528"/>
      <c r="BX51" s="2538"/>
      <c r="BY51" s="1951"/>
      <c r="BZ51" s="723"/>
      <c r="CA51" s="1180"/>
      <c r="CB51" s="2540" t="s">
        <v>327</v>
      </c>
      <c r="CC51" s="2529"/>
      <c r="CD51" s="2541"/>
      <c r="CE51" s="2543">
        <f>SUM(CE45:CE50)</f>
        <v>0</v>
      </c>
    </row>
    <row r="52" spans="1:83" x14ac:dyDescent="0.25">
      <c r="A52" s="2001">
        <f>'BP1'!A51</f>
        <v>0</v>
      </c>
      <c r="B52" s="1846">
        <f>'BP1'!B51</f>
        <v>0</v>
      </c>
      <c r="C52" s="17"/>
      <c r="D52" s="1847">
        <f>'BP2'!D53</f>
        <v>40314.199999999997</v>
      </c>
      <c r="E52" s="1848">
        <f>IF(AND($J$35=$J$36,$I$35&lt;7,$I$36&lt;7),$I$36-$I$35+1,IF(AND($J$35=$J$36,$I$35&lt;7,$I$36&gt;=7),7-$I$35,IF(AND($J$35=$J$36,$I$35&gt;=7,$I$36&gt;=7),$I$36-$I$35+1,IF(AND($J$36&gt;$J$35,$I$35&gt;=7,$I$36&gt;7),7-$I$35+12,IF(AND($J517&gt;$J$35,$I$35&lt;7,$I$36&gt;=7),7-$I$35,IF(AND($J$36&gt;$J$35,$I$35&gt;=7,$I$36&lt;7),12-$I$35+1+$I$36,IF(AND($J$36&gt;$J$35,$I$35&lt;7,$I$36&lt;7),7-$I$35,IF(AND($J$36&gt;$J$35,$I$35&gt;=7,$I$36&gt;=7),12-$I$35+7))))))))</f>
        <v>9</v>
      </c>
      <c r="F52" s="2361">
        <f>IF('Cover Sheet and Summary'!M4&gt;2,'BP1'!G51,0)</f>
        <v>0</v>
      </c>
      <c r="G52" s="1849">
        <f>E52/12*F52</f>
        <v>0</v>
      </c>
      <c r="H52" s="1849"/>
      <c r="I52" s="2362"/>
      <c r="J52" s="1851">
        <f>ROUNDDOWN(L52-I52,0)</f>
        <v>0</v>
      </c>
      <c r="K52" s="1872"/>
      <c r="L52" s="1613">
        <f>ROUNDDOWN((D52*E52*F52/12),0)</f>
        <v>0</v>
      </c>
      <c r="M52" s="1309"/>
      <c r="N52" s="67"/>
      <c r="O52" s="328"/>
      <c r="R52" s="2"/>
      <c r="V52"/>
      <c r="BG52" s="872"/>
      <c r="BK52" s="243"/>
      <c r="BL52" s="2519"/>
      <c r="BM52" s="2519"/>
      <c r="BN52" s="2569"/>
      <c r="BO52" s="712"/>
      <c r="BP52" s="714"/>
      <c r="BQ52" s="2531"/>
      <c r="BR52" s="712"/>
      <c r="BS52" s="712"/>
      <c r="BT52" s="712"/>
      <c r="BU52" s="714"/>
      <c r="BV52" s="2531"/>
      <c r="BW52" s="712"/>
      <c r="BX52" s="714"/>
      <c r="BY52" s="2531"/>
      <c r="BZ52" s="712"/>
      <c r="CA52" s="714"/>
      <c r="CB52" s="712"/>
      <c r="CC52" s="712"/>
      <c r="CD52" s="714"/>
      <c r="CE52" s="2354"/>
    </row>
    <row r="53" spans="1:83" x14ac:dyDescent="0.25">
      <c r="A53" s="1587">
        <f>IF(I35&lt;&gt;7,A52,"")</f>
        <v>0</v>
      </c>
      <c r="B53" s="1282"/>
      <c r="C53" s="17"/>
      <c r="D53" s="1392">
        <f>IF($AE$30=FALSE,D52,SUM(D52,(D52*'Cover Sheet and Summary'!$H$13/100)))</f>
        <v>41523.625999999997</v>
      </c>
      <c r="E53" s="1807">
        <f>IF(AND($J$36=$J$35,$I$35&gt;=7),0,IF(AND($J$36=$J$35,$I$36&lt;=12),$I$36-7+1,IF(AND($J$36=$J$35,$I$36-$I$35&lt;=6),0,IF(AND($J$36=$J$35,$I$36&lt;7),0,IF(AND($J$36=$J$35,$I$36&gt;=7),$I$36-7+1,IF(AND($J$36&gt;$J$35,$I$35&lt;7,$I$36&lt;7),12-7+$I$36+1,IF(AND($J$36&gt;$J$35,$I$35&lt;7,$I$36&gt;=7),$I$36-7+1,IF(AND($J$36&gt;$J$35,$I$35&gt;=7,$I$36&lt;7),0,IF(AND($J$36&gt;$J$35,$I$35&gt;=7,$I$36&gt;=7),$I$36-7+1)))))))))</f>
        <v>3</v>
      </c>
      <c r="F53" s="2292">
        <f>F52</f>
        <v>0</v>
      </c>
      <c r="G53" s="1294">
        <f>E53/12*F53</f>
        <v>0</v>
      </c>
      <c r="H53" s="1294"/>
      <c r="I53" s="2297">
        <v>0</v>
      </c>
      <c r="J53" s="2089">
        <f>ROUNDDOWN(L53-I53,0)</f>
        <v>0</v>
      </c>
      <c r="K53" s="1872"/>
      <c r="L53" s="1296">
        <f>ROUNDDOWN((D53*E53*F53/12),0)</f>
        <v>0</v>
      </c>
      <c r="M53" s="1298">
        <f>SUM(L52,L53)</f>
        <v>0</v>
      </c>
      <c r="N53" s="889"/>
      <c r="O53" s="328"/>
      <c r="R53" s="2"/>
      <c r="V53"/>
      <c r="BK53" s="2084"/>
      <c r="BL53" s="897"/>
      <c r="BM53" s="897"/>
      <c r="BN53" s="922"/>
      <c r="BO53" s="897"/>
      <c r="BP53" s="2516"/>
      <c r="BQ53" s="2843" t="s">
        <v>174</v>
      </c>
      <c r="BR53" s="2844"/>
      <c r="BS53" s="2844"/>
      <c r="BT53" s="2844"/>
      <c r="BU53" s="2845"/>
      <c r="BV53" s="2843" t="s">
        <v>361</v>
      </c>
      <c r="BW53" s="2844"/>
      <c r="BX53" s="2845"/>
      <c r="BY53" s="2843" t="s">
        <v>183</v>
      </c>
      <c r="BZ53" s="2844"/>
      <c r="CA53" s="2845"/>
      <c r="CB53" s="2846" t="s">
        <v>3</v>
      </c>
      <c r="CC53" s="2846"/>
      <c r="CD53" s="2847"/>
      <c r="CE53" s="2539" t="s">
        <v>36</v>
      </c>
    </row>
    <row r="54" spans="1:83" ht="15.75" thickBot="1" x14ac:dyDescent="0.3">
      <c r="A54" s="1852"/>
      <c r="B54" s="1853"/>
      <c r="C54" s="980"/>
      <c r="D54" s="2869" t="s">
        <v>40</v>
      </c>
      <c r="E54" s="2744"/>
      <c r="F54" s="2744"/>
      <c r="G54" s="2745"/>
      <c r="H54" s="1963"/>
      <c r="I54" s="1854">
        <f>ROUNDDOWN(SUM(I52,I53)*$B$126,0)</f>
        <v>0</v>
      </c>
      <c r="J54" s="1854">
        <f>ROUNDDOWN(SUM(J52,J53)*$B$126,0)</f>
        <v>0</v>
      </c>
      <c r="K54" s="1873"/>
      <c r="L54" s="1854">
        <f>ROUNDDOWN(SUM(L52,L53)*$B$126,0)</f>
        <v>0</v>
      </c>
      <c r="M54" s="1856"/>
      <c r="N54" s="68"/>
      <c r="O54" s="329"/>
      <c r="R54" s="2"/>
      <c r="V54"/>
      <c r="BK54" s="922" t="s">
        <v>58</v>
      </c>
      <c r="BL54" s="897"/>
      <c r="BM54" s="897"/>
      <c r="BN54" s="922"/>
      <c r="BO54" s="897"/>
      <c r="BP54" s="2516"/>
      <c r="BQ54" s="922"/>
      <c r="BR54" s="2507" t="s">
        <v>209</v>
      </c>
      <c r="BS54" s="1137" t="s">
        <v>184</v>
      </c>
      <c r="BT54" s="2515"/>
      <c r="BU54" s="2516"/>
      <c r="BV54" s="922"/>
      <c r="BW54" s="2515"/>
      <c r="BX54" s="2516"/>
      <c r="BY54" s="922"/>
      <c r="BZ54" s="2515"/>
      <c r="CA54" s="2516"/>
      <c r="CB54" s="2515"/>
      <c r="CC54" s="897"/>
      <c r="CD54" s="2516"/>
      <c r="CE54" s="2354"/>
    </row>
    <row r="55" spans="1:83" ht="15.75" thickBot="1" x14ac:dyDescent="0.3">
      <c r="A55" s="2001">
        <f>'BP1'!A54</f>
        <v>0</v>
      </c>
      <c r="B55" s="1846">
        <f>'BP1'!B54</f>
        <v>0</v>
      </c>
      <c r="C55" s="17"/>
      <c r="D55" s="1847">
        <f>'BP2'!D56</f>
        <v>0</v>
      </c>
      <c r="E55" s="1848">
        <f>IF(AND($J$35=$J$36,$I$35&lt;7,$I$36&lt;7),$I$36-$I$35+1,IF(AND($J$35=$J$36,$I$35&lt;7,$I$36&gt;=7),7-$I$35,IF(AND($J$35=$J$36,$I$35&gt;=7,$I$36&gt;=7),$I$36-$I$35+1,IF(AND($J$36&gt;$J$35,$I$35&gt;=7,$I$36&gt;7),7-$I$35+12,IF(AND($J520&gt;$J$35,$I$35&lt;7,$I$36&gt;=7),7-$I$35,IF(AND($J$36&gt;$J$35,$I$35&gt;=7,$I$36&lt;7),12-$I$35+1+$I$36,IF(AND($J$36&gt;$J$35,$I$35&lt;7,$I$36&lt;7),7-$I$35,IF(AND($J$36&gt;$J$35,$I$35&gt;=7,$I$36&gt;=7),12-$I$35+7))))))))</f>
        <v>9</v>
      </c>
      <c r="F55" s="2361">
        <f>IF('Cover Sheet and Summary'!M4&gt;2,'BP1'!G54,0)</f>
        <v>0</v>
      </c>
      <c r="G55" s="1849">
        <f>E55/12*F55</f>
        <v>0</v>
      </c>
      <c r="H55" s="1849"/>
      <c r="I55" s="2362">
        <v>0</v>
      </c>
      <c r="J55" s="1851">
        <f>ROUNDDOWN(L55-I55,0)</f>
        <v>0</v>
      </c>
      <c r="K55" s="1872"/>
      <c r="L55" s="1613">
        <f>ROUNDDOWN((D55*E55*F55/12),0)</f>
        <v>0</v>
      </c>
      <c r="M55" s="1309"/>
      <c r="N55" s="67"/>
      <c r="O55" s="328">
        <v>0</v>
      </c>
      <c r="V55"/>
      <c r="BK55" s="243"/>
      <c r="BL55" s="2515" t="s">
        <v>56</v>
      </c>
      <c r="BM55" s="2515" t="s">
        <v>319</v>
      </c>
      <c r="BN55" s="2558" t="s">
        <v>340</v>
      </c>
      <c r="BO55" s="2559" t="s">
        <v>303</v>
      </c>
      <c r="BP55" s="2560" t="s">
        <v>205</v>
      </c>
      <c r="BQ55" s="2558" t="s">
        <v>366</v>
      </c>
      <c r="BR55" s="2559" t="s">
        <v>176</v>
      </c>
      <c r="BS55" s="2554" t="s">
        <v>207</v>
      </c>
      <c r="BT55" s="2554" t="s">
        <v>364</v>
      </c>
      <c r="BU55" s="2555" t="s">
        <v>365</v>
      </c>
      <c r="BV55" s="2558" t="s">
        <v>206</v>
      </c>
      <c r="BW55" s="2559" t="s">
        <v>362</v>
      </c>
      <c r="BX55" s="2563" t="s">
        <v>15</v>
      </c>
      <c r="BY55" s="2558" t="s">
        <v>363</v>
      </c>
      <c r="BZ55" s="2559" t="s">
        <v>362</v>
      </c>
      <c r="CA55" s="2555" t="s">
        <v>208</v>
      </c>
      <c r="CB55" s="2574" t="s">
        <v>204</v>
      </c>
      <c r="CC55" s="2554" t="s">
        <v>3</v>
      </c>
      <c r="CD55" s="2555" t="s">
        <v>15</v>
      </c>
      <c r="CE55" s="2579"/>
    </row>
    <row r="56" spans="1:83" x14ac:dyDescent="0.25">
      <c r="A56" s="1587">
        <f>IF(I35&lt;&gt;7,A55,"")</f>
        <v>0</v>
      </c>
      <c r="B56" s="1282"/>
      <c r="C56" s="17"/>
      <c r="D56" s="1392">
        <f>IF($AE$30=FALSE,D55,SUM(D55,(D55*'Cover Sheet and Summary'!$H$13/100)))</f>
        <v>0</v>
      </c>
      <c r="E56" s="1807">
        <f>IF(AND($J$36=$J$35,$I$35&gt;=7),0,IF(AND($J$36=$J$35,$I$36&lt;=12),$I$36-7+1,IF(AND($J$36=$J$35,$I$36-$I$35&lt;=6),0,IF(AND($J$36=$J$35,$I$36&lt;7),0,IF(AND($J$36=$J$35,$I$36&gt;=7),$I$36-7+1,IF(AND($J$36&gt;$J$35,$I$35&lt;7,$I$36&lt;7),12-7+$I$36+1,IF(AND($J$36&gt;$J$35,$I$35&lt;7,$I$36&gt;=7),$I$36-7+1,IF(AND($J$36&gt;$J$35,$I$35&gt;=7,$I$36&lt;7),0,IF(AND($J$36&gt;$J$35,$I$35&gt;=7,$I$36&gt;=7),$I$36-7+1)))))))))</f>
        <v>3</v>
      </c>
      <c r="F56" s="2292">
        <f>F55</f>
        <v>0</v>
      </c>
      <c r="G56" s="1294">
        <f>E56/12*F56</f>
        <v>0</v>
      </c>
      <c r="H56" s="1294"/>
      <c r="I56" s="2297">
        <v>0</v>
      </c>
      <c r="J56" s="2089">
        <f>ROUNDDOWN(L56-I56,0)</f>
        <v>0</v>
      </c>
      <c r="K56" s="1872"/>
      <c r="L56" s="1296">
        <f>ROUNDDOWN((D56*E56*F56/12),0)</f>
        <v>0</v>
      </c>
      <c r="M56" s="1298">
        <f>SUM(L55,L56)</f>
        <v>0</v>
      </c>
      <c r="N56" s="889"/>
      <c r="O56" s="328"/>
      <c r="V56"/>
      <c r="BK56" s="2084"/>
      <c r="BL56" s="1093" t="s">
        <v>171</v>
      </c>
      <c r="BM56" s="1253"/>
      <c r="BN56" s="2556">
        <v>1</v>
      </c>
      <c r="BO56" s="1217">
        <v>0</v>
      </c>
      <c r="BP56" s="2387">
        <v>0</v>
      </c>
      <c r="BQ56" s="2387">
        <v>0</v>
      </c>
      <c r="BR56" s="2387">
        <v>0</v>
      </c>
      <c r="BS56" s="2388">
        <v>15</v>
      </c>
      <c r="BT56" s="2549">
        <v>0</v>
      </c>
      <c r="BU56" s="2570">
        <f>SUM(BT56*0.42)</f>
        <v>0</v>
      </c>
      <c r="BV56" s="2387"/>
      <c r="BW56" s="2564">
        <v>150</v>
      </c>
      <c r="BX56" s="2571">
        <f>BV56*BW56*BP56</f>
        <v>0</v>
      </c>
      <c r="BY56" s="2387">
        <v>0</v>
      </c>
      <c r="BZ56" s="2564">
        <v>51</v>
      </c>
      <c r="CA56" s="2572">
        <f>BY56*BZ56*BP56</f>
        <v>0</v>
      </c>
      <c r="CB56" s="1850">
        <v>0</v>
      </c>
      <c r="CC56" s="1850">
        <v>0</v>
      </c>
      <c r="CD56" s="2573">
        <f t="shared" ref="CD56:CD60" si="13">SUM(CB56:CC56)</f>
        <v>0</v>
      </c>
      <c r="CE56" s="2580">
        <f t="shared" ref="CE56:CE60" si="14">BU56+BX56+CA56+CD56</f>
        <v>0</v>
      </c>
    </row>
    <row r="57" spans="1:83" ht="15.75" thickBot="1" x14ac:dyDescent="0.3">
      <c r="A57" s="1852"/>
      <c r="B57" s="1853"/>
      <c r="C57" s="980"/>
      <c r="D57" s="2869" t="s">
        <v>40</v>
      </c>
      <c r="E57" s="2744"/>
      <c r="F57" s="2744"/>
      <c r="G57" s="2745"/>
      <c r="H57" s="1963"/>
      <c r="I57" s="1854">
        <f>ROUNDDOWN(SUM(I55,I56)*$B$126,0)</f>
        <v>0</v>
      </c>
      <c r="J57" s="1854">
        <f>ROUNDDOWN(SUM(J55,J56)*$B$126,0)</f>
        <v>0</v>
      </c>
      <c r="K57" s="1873"/>
      <c r="L57" s="1854">
        <f>ROUNDDOWN(SUM(L55,L56)*$B$126,0)</f>
        <v>0</v>
      </c>
      <c r="M57" s="1855"/>
      <c r="N57" s="67"/>
      <c r="O57" s="329"/>
      <c r="V57"/>
      <c r="BK57" s="2084"/>
      <c r="BL57" s="1093" t="s">
        <v>172</v>
      </c>
      <c r="BM57" s="1253"/>
      <c r="BN57" s="2395">
        <v>1</v>
      </c>
      <c r="BO57" s="905"/>
      <c r="BP57" s="901"/>
      <c r="BQ57" s="901"/>
      <c r="BR57" s="901"/>
      <c r="BS57" s="1094">
        <v>15</v>
      </c>
      <c r="BT57" s="2506">
        <v>0</v>
      </c>
      <c r="BU57" s="2521">
        <f t="shared" ref="BU57:BU60" si="15">SUM(BT57*0.42)</f>
        <v>0</v>
      </c>
      <c r="BV57" s="901"/>
      <c r="BW57" s="2546">
        <v>150</v>
      </c>
      <c r="BX57" s="2545">
        <f t="shared" ref="BX57:BX60" si="16">BV57*BW57*BP57</f>
        <v>0</v>
      </c>
      <c r="BY57" s="901"/>
      <c r="BZ57" s="2546">
        <v>51</v>
      </c>
      <c r="CA57" s="2547">
        <f t="shared" ref="CA57:CA58" si="17">BY57*BZ57*BP57</f>
        <v>0</v>
      </c>
      <c r="CB57" s="904"/>
      <c r="CC57" s="904">
        <v>0</v>
      </c>
      <c r="CD57" s="2511">
        <f t="shared" si="13"/>
        <v>0</v>
      </c>
      <c r="CE57" s="2580">
        <f t="shared" si="14"/>
        <v>0</v>
      </c>
    </row>
    <row r="58" spans="1:83" x14ac:dyDescent="0.25">
      <c r="A58" s="2001">
        <f>'BP1'!A57</f>
        <v>0</v>
      </c>
      <c r="B58" s="1846">
        <f>'BP1'!B57</f>
        <v>0</v>
      </c>
      <c r="C58" s="17"/>
      <c r="D58" s="1847">
        <f>'BP2'!D59</f>
        <v>0</v>
      </c>
      <c r="E58" s="1848">
        <f>IF(AND($J$35=$J$36,$I$35&lt;7,$I$36&lt;7),$I$36-$I$35+1,IF(AND($J$35=$J$36,$I$35&lt;7,$I$36&gt;=7),7-$I$35,IF(AND($J$35=$J$36,$I$35&gt;=7,$I$36&gt;=7),$I$36-$I$35+1,IF(AND($J$36&gt;$J$35,$I$35&gt;=7,$I$36&gt;7),7-$I$35+12,IF(AND($J523&gt;$J$35,$I$35&lt;7,$I$36&gt;=7),7-$I$35,IF(AND($J$36&gt;$J$35,$I$35&gt;=7,$I$36&lt;7),12-$I$35+1+$I$36,IF(AND($J$36&gt;$J$35,$I$35&lt;7,$I$36&lt;7),7-$I$35,IF(AND($J$36&gt;$J$35,$I$35&gt;=7,$I$36&gt;=7),12-$I$35+7))))))))</f>
        <v>9</v>
      </c>
      <c r="F58" s="2361">
        <f>IF('Cover Sheet and Summary'!M4&gt;2,'BP1'!G57,0)</f>
        <v>0</v>
      </c>
      <c r="G58" s="1849">
        <f>E58/12*F58</f>
        <v>0</v>
      </c>
      <c r="H58" s="1849"/>
      <c r="I58" s="2362">
        <v>0</v>
      </c>
      <c r="J58" s="1851">
        <f>ROUNDDOWN(L58-I58,0)</f>
        <v>0</v>
      </c>
      <c r="K58" s="1872"/>
      <c r="L58" s="1613">
        <f>ROUNDDOWN((D58*E58*F58/12),0)</f>
        <v>0</v>
      </c>
      <c r="M58" s="1309"/>
      <c r="N58" s="67"/>
      <c r="O58" s="328"/>
      <c r="V58"/>
      <c r="BK58" s="2084"/>
      <c r="BL58" s="905"/>
      <c r="BM58" s="905"/>
      <c r="BN58" s="901"/>
      <c r="BO58" s="905"/>
      <c r="BP58" s="901"/>
      <c r="BQ58" s="901"/>
      <c r="BR58" s="901"/>
      <c r="BS58" s="1094">
        <v>15</v>
      </c>
      <c r="BT58" s="2506">
        <f>SUM(BR58,BS58)*BQ58*BO58*BN58</f>
        <v>0</v>
      </c>
      <c r="BU58" s="2521">
        <f t="shared" si="15"/>
        <v>0</v>
      </c>
      <c r="BV58" s="901"/>
      <c r="BW58" s="2546">
        <v>150</v>
      </c>
      <c r="BX58" s="2545">
        <f t="shared" si="16"/>
        <v>0</v>
      </c>
      <c r="BY58" s="901">
        <v>0</v>
      </c>
      <c r="BZ58" s="2546">
        <v>51</v>
      </c>
      <c r="CA58" s="2547">
        <f t="shared" si="17"/>
        <v>0</v>
      </c>
      <c r="CB58" s="904"/>
      <c r="CC58" s="904"/>
      <c r="CD58" s="2511">
        <f t="shared" si="13"/>
        <v>0</v>
      </c>
      <c r="CE58" s="2580">
        <f t="shared" si="14"/>
        <v>0</v>
      </c>
    </row>
    <row r="59" spans="1:83" x14ac:dyDescent="0.25">
      <c r="A59" s="1587">
        <f>IF(I35&lt;&gt;7,A58,"")</f>
        <v>0</v>
      </c>
      <c r="B59" s="1282"/>
      <c r="C59" s="17"/>
      <c r="D59" s="1392">
        <f>IF($AE$30=FALSE,D58,SUM(D58,(D58*'Cover Sheet and Summary'!$H$13/100)))</f>
        <v>0</v>
      </c>
      <c r="E59" s="1807">
        <f>IF(AND($J$36=$J$35,$I$35&gt;=7),0,IF(AND($J$36=$J$35,$I$36&lt;=12),$I$36-7+1,IF(AND($J$36=$J$35,$I$36-$I$35&lt;=6),0,IF(AND($J$36=$J$35,$I$36&lt;7),0,IF(AND($J$36=$J$35,$I$36&gt;=7),$I$36-7+1,IF(AND($J$36&gt;$J$35,$I$35&lt;7,$I$36&lt;7),12-7+$I$36+1,IF(AND($J$36&gt;$J$35,$I$35&lt;7,$I$36&gt;=7),$I$36-7+1,IF(AND($J$36&gt;$J$35,$I$35&gt;=7,$I$36&lt;7),0,IF(AND($J$36&gt;$J$35,$I$35&gt;=7,$I$36&gt;=7),$I$36-7+1)))))))))</f>
        <v>3</v>
      </c>
      <c r="F59" s="2292">
        <f>F58</f>
        <v>0</v>
      </c>
      <c r="G59" s="1294">
        <f>E59/12*F59</f>
        <v>0</v>
      </c>
      <c r="H59" s="1294"/>
      <c r="I59" s="2297">
        <v>0</v>
      </c>
      <c r="J59" s="2089">
        <f>ROUNDDOWN(L59-I59,0)</f>
        <v>0</v>
      </c>
      <c r="K59" s="1872"/>
      <c r="L59" s="1296">
        <f>ROUNDDOWN((D59*E59*F59/12),0)</f>
        <v>0</v>
      </c>
      <c r="M59" s="1298">
        <f>SUM(L58,L59)</f>
        <v>0</v>
      </c>
      <c r="N59" s="889"/>
      <c r="O59" s="328"/>
      <c r="V59"/>
      <c r="BK59" s="2084"/>
      <c r="BL59" s="905"/>
      <c r="BM59" s="905"/>
      <c r="BN59" s="901"/>
      <c r="BO59" s="905"/>
      <c r="BP59" s="901"/>
      <c r="BQ59" s="901"/>
      <c r="BR59" s="901"/>
      <c r="BS59" s="1094">
        <v>15</v>
      </c>
      <c r="BT59" s="2506">
        <f t="shared" ref="BT59:BT60" si="18">SUM(BR59,BS59)*BQ59*BO59*BN59</f>
        <v>0</v>
      </c>
      <c r="BU59" s="2521">
        <f t="shared" si="15"/>
        <v>0</v>
      </c>
      <c r="BV59" s="901"/>
      <c r="BW59" s="2546">
        <v>150</v>
      </c>
      <c r="BX59" s="2545">
        <f t="shared" si="16"/>
        <v>0</v>
      </c>
      <c r="BY59" s="901"/>
      <c r="BZ59" s="2546">
        <v>51</v>
      </c>
      <c r="CA59" s="2547">
        <f>BY59*BZ59*BP59</f>
        <v>0</v>
      </c>
      <c r="CB59" s="904"/>
      <c r="CC59" s="904"/>
      <c r="CD59" s="2511">
        <f t="shared" si="13"/>
        <v>0</v>
      </c>
      <c r="CE59" s="2580">
        <f t="shared" si="14"/>
        <v>0</v>
      </c>
    </row>
    <row r="60" spans="1:83" ht="15.75" thickBot="1" x14ac:dyDescent="0.3">
      <c r="A60" s="1852"/>
      <c r="B60" s="1853"/>
      <c r="C60" s="980"/>
      <c r="D60" s="2869" t="s">
        <v>40</v>
      </c>
      <c r="E60" s="2744"/>
      <c r="F60" s="2744"/>
      <c r="G60" s="2745"/>
      <c r="H60" s="1963"/>
      <c r="I60" s="1854">
        <f>ROUNDDOWN(SUM(I58,I59)*$B$126,0)</f>
        <v>0</v>
      </c>
      <c r="J60" s="1854">
        <f>ROUNDDOWN(SUM(J58,J59)*$B$126,0)</f>
        <v>0</v>
      </c>
      <c r="K60" s="1873"/>
      <c r="L60" s="1854">
        <f>ROUNDDOWN(SUM(L58,L59)*$B$126,0)</f>
        <v>0</v>
      </c>
      <c r="M60" s="1856"/>
      <c r="N60" s="68"/>
      <c r="O60" s="329"/>
      <c r="V60"/>
      <c r="BK60" s="2084"/>
      <c r="BL60" s="905"/>
      <c r="BM60" s="905"/>
      <c r="BN60" s="901"/>
      <c r="BO60" s="905"/>
      <c r="BP60" s="901"/>
      <c r="BQ60" s="901"/>
      <c r="BR60" s="901"/>
      <c r="BS60" s="1094">
        <v>15</v>
      </c>
      <c r="BT60" s="2506">
        <f t="shared" si="18"/>
        <v>0</v>
      </c>
      <c r="BU60" s="2521">
        <f t="shared" si="15"/>
        <v>0</v>
      </c>
      <c r="BV60" s="901"/>
      <c r="BW60" s="2546">
        <v>150</v>
      </c>
      <c r="BX60" s="2545">
        <f t="shared" si="16"/>
        <v>0</v>
      </c>
      <c r="BY60" s="901"/>
      <c r="BZ60" s="2546">
        <v>51</v>
      </c>
      <c r="CA60" s="2547">
        <f t="shared" ref="CA60" si="19">BY60*BZ60*BP60</f>
        <v>0</v>
      </c>
      <c r="CB60" s="2525"/>
      <c r="CC60" s="2525"/>
      <c r="CD60" s="1379">
        <f t="shared" si="13"/>
        <v>0</v>
      </c>
      <c r="CE60" s="2581">
        <f t="shared" si="14"/>
        <v>0</v>
      </c>
    </row>
    <row r="61" spans="1:83" ht="16.5" thickBot="1" x14ac:dyDescent="0.3">
      <c r="A61" s="2001">
        <f>'BP1'!A60</f>
        <v>0</v>
      </c>
      <c r="B61" s="1846">
        <f>'BP1'!B60</f>
        <v>0</v>
      </c>
      <c r="C61" s="17"/>
      <c r="D61" s="1847">
        <f>'BP2'!D62</f>
        <v>0</v>
      </c>
      <c r="E61" s="1848">
        <f>IF(AND($J$35=$J$36,$I$35&lt;7,$I$36&lt;7),$I$36-$I$35+1,IF(AND($J$35=$J$36,$I$35&lt;7,$I$36&gt;=7),7-$I$35,IF(AND($J$35=$J$36,$I$35&gt;=7,$I$36&gt;=7),$I$36-$I$35+1,IF(AND($J$36&gt;$J$35,$I$35&gt;=7,$I$36&gt;7),7-$I$35+12,IF(AND($J526&gt;$J$35,$I$35&lt;7,$I$36&gt;=7),7-$I$35,IF(AND($J$36&gt;$J$35,$I$35&gt;=7,$I$36&lt;7),12-$I$35+1+$I$36,IF(AND($J$36&gt;$J$35,$I$35&lt;7,$I$36&lt;7),7-$I$35,IF(AND($J$36&gt;$J$35,$I$35&gt;=7,$I$36&gt;=7),12-$I$35+7))))))))</f>
        <v>9</v>
      </c>
      <c r="F61" s="2361">
        <f>IF('Cover Sheet and Summary'!M4&gt;2,'BP1'!G60,0)</f>
        <v>0</v>
      </c>
      <c r="G61" s="1849">
        <f>E61/12*F61</f>
        <v>0</v>
      </c>
      <c r="H61" s="1849"/>
      <c r="I61" s="2362">
        <v>0</v>
      </c>
      <c r="J61" s="1851">
        <f>ROUNDDOWN(L61-I61,0)</f>
        <v>0</v>
      </c>
      <c r="K61" s="1872"/>
      <c r="L61" s="1613">
        <f>ROUNDDOWN((D61*E61*F61/12),0)</f>
        <v>0</v>
      </c>
      <c r="M61" s="1309"/>
      <c r="N61" s="67"/>
      <c r="O61" s="328"/>
      <c r="R61" s="2"/>
      <c r="V61"/>
      <c r="BK61" s="2084"/>
      <c r="BL61" s="897"/>
      <c r="BM61" s="897"/>
      <c r="BN61" s="2515"/>
      <c r="BO61" s="897"/>
      <c r="BP61" s="2515"/>
      <c r="BQ61" s="2515"/>
      <c r="BR61" s="2515"/>
      <c r="BS61" s="897"/>
      <c r="BT61" s="2515"/>
      <c r="BU61" s="2515"/>
      <c r="BV61" s="2515"/>
      <c r="BW61" s="897"/>
      <c r="BX61" s="2527"/>
      <c r="BY61" s="897"/>
      <c r="BZ61" s="2519"/>
      <c r="CA61" s="2515"/>
      <c r="CB61" s="2575" t="s">
        <v>326</v>
      </c>
      <c r="CC61" s="2576"/>
      <c r="CD61" s="2577"/>
      <c r="CE61" s="2578">
        <f>SUM(CE56:CE60)</f>
        <v>0</v>
      </c>
    </row>
    <row r="62" spans="1:83" x14ac:dyDescent="0.25">
      <c r="A62" s="1587">
        <f>IF(I35&lt;&gt;7,A61,"")</f>
        <v>0</v>
      </c>
      <c r="B62" s="1282"/>
      <c r="C62" s="17"/>
      <c r="D62" s="1392">
        <f>IF($AE$30=FALSE,D61,SUM(D61,(D61*'Cover Sheet and Summary'!$H$13/100)))</f>
        <v>0</v>
      </c>
      <c r="E62" s="1807">
        <f>IF(AND($J$36=$J$35,$I$35&gt;=7),0,IF(AND($J$36=$J$35,$I$36&lt;=12),$I$36-7+1,IF(AND($J$36=$J$35,$I$36-$I$35&lt;=6),0,IF(AND($J$36=$J$35,$I$36&lt;7),0,IF(AND($J$36=$J$35,$I$36&gt;=7),$I$36-7+1,IF(AND($J$36&gt;$J$35,$I$35&lt;7,$I$36&lt;7),12-7+$I$36+1,IF(AND($J$36&gt;$J$35,$I$35&lt;7,$I$36&gt;=7),$I$36-7+1,IF(AND($J$36&gt;$J$35,$I$35&gt;=7,$I$36&lt;7),0,IF(AND($J$36&gt;$J$35,$I$35&gt;=7,$I$36&gt;=7),$I$36-7+1)))))))))</f>
        <v>3</v>
      </c>
      <c r="F62" s="2292">
        <f>F61</f>
        <v>0</v>
      </c>
      <c r="G62" s="1294">
        <f>E62/12*F62</f>
        <v>0</v>
      </c>
      <c r="H62" s="1294"/>
      <c r="I62" s="2297">
        <v>0</v>
      </c>
      <c r="J62" s="2089">
        <f>ROUNDDOWN(L62-I62,0)</f>
        <v>0</v>
      </c>
      <c r="K62" s="1872"/>
      <c r="L62" s="1296">
        <f>ROUNDDOWN((D62*E62*F62/12),0)</f>
        <v>0</v>
      </c>
      <c r="M62" s="1298">
        <f>SUM(L61,L62)</f>
        <v>0</v>
      </c>
      <c r="N62" s="889"/>
      <c r="O62" s="328"/>
      <c r="R62" s="2"/>
      <c r="V62"/>
      <c r="BK62" s="243"/>
      <c r="BL62" s="2519"/>
      <c r="BM62" s="2519"/>
      <c r="BN62" s="159"/>
      <c r="BO62" s="2519"/>
      <c r="BP62" s="2519"/>
      <c r="BQ62" s="2519"/>
      <c r="BR62" s="2519"/>
      <c r="BS62" s="2519"/>
      <c r="BT62" s="2519"/>
      <c r="BU62" s="2519"/>
      <c r="BV62" s="2519"/>
      <c r="BW62" s="2519"/>
      <c r="BX62" s="2519"/>
      <c r="BY62" s="2519"/>
      <c r="BZ62" s="2519"/>
      <c r="CA62" s="2519"/>
      <c r="CB62" s="2519"/>
      <c r="CC62" s="2519"/>
      <c r="CD62" s="2519"/>
      <c r="CE62" s="2354"/>
    </row>
    <row r="63" spans="1:83" ht="16.5" thickBot="1" x14ac:dyDescent="0.3">
      <c r="A63" s="1852"/>
      <c r="B63" s="1853"/>
      <c r="C63" s="980"/>
      <c r="D63" s="2869" t="s">
        <v>40</v>
      </c>
      <c r="E63" s="2744"/>
      <c r="F63" s="2744"/>
      <c r="G63" s="2745"/>
      <c r="H63" s="1963"/>
      <c r="I63" s="1854">
        <f>ROUNDDOWN(SUM(I61,I62)*$B$126,0)</f>
        <v>0</v>
      </c>
      <c r="J63" s="1854">
        <f>ROUNDDOWN(SUM(J61,J62)*$B$126,0)</f>
        <v>0</v>
      </c>
      <c r="K63" s="1873"/>
      <c r="L63" s="1854">
        <f>ROUNDDOWN(SUM(L61,L62)*$B$126,0)</f>
        <v>0</v>
      </c>
      <c r="M63" s="1855"/>
      <c r="N63" s="67"/>
      <c r="O63" s="329"/>
      <c r="R63" s="2"/>
      <c r="V63"/>
      <c r="BK63" s="2534"/>
      <c r="BL63" s="2535"/>
      <c r="BM63" s="2535"/>
      <c r="BN63" s="2535"/>
      <c r="BO63" s="2535"/>
      <c r="BP63" s="2535"/>
      <c r="BQ63" s="2535"/>
      <c r="BR63" s="2535"/>
      <c r="BS63" s="2535"/>
      <c r="BT63" s="2535"/>
      <c r="BU63" s="2535"/>
      <c r="BV63" s="2535"/>
      <c r="BW63" s="2535"/>
      <c r="BX63" s="2535"/>
      <c r="BY63" s="2535"/>
      <c r="BZ63" s="2535"/>
      <c r="CA63" s="2535"/>
      <c r="CB63" s="2529" t="s">
        <v>367</v>
      </c>
      <c r="CC63" s="2542"/>
      <c r="CD63" s="723"/>
      <c r="CE63" s="2530">
        <f>CE41+CE51+CE61</f>
        <v>0</v>
      </c>
    </row>
    <row r="64" spans="1:83" x14ac:dyDescent="0.25">
      <c r="A64" s="2001">
        <f>'BP1'!A63</f>
        <v>0</v>
      </c>
      <c r="B64" s="1846">
        <f>'BP1'!B63</f>
        <v>0</v>
      </c>
      <c r="C64" s="17"/>
      <c r="D64" s="1847">
        <f>'BP2'!D65</f>
        <v>0</v>
      </c>
      <c r="E64" s="1848">
        <f>IF(AND($J$35=$J$36,$I$35&lt;7,$I$36&lt;7),$I$36-$I$35+1,IF(AND($J$35=$J$36,$I$35&lt;7,$I$36&gt;=7),7-$I$35,IF(AND($J$35=$J$36,$I$35&gt;=7,$I$36&gt;=7),$I$36-$I$35+1,IF(AND($J$36&gt;$J$35,$I$35&gt;=7,$I$36&gt;7),7-$I$35+12,IF(AND($J529&gt;$J$35,$I$35&lt;7,$I$36&gt;=7),7-$I$35,IF(AND($J$36&gt;$J$35,$I$35&gt;=7,$I$36&lt;7),12-$I$35+1+$I$36,IF(AND($J$36&gt;$J$35,$I$35&lt;7,$I$36&lt;7),7-$I$35,IF(AND($J$36&gt;$J$35,$I$35&gt;=7,$I$36&gt;=7),12-$I$35+7))))))))</f>
        <v>9</v>
      </c>
      <c r="F64" s="2361">
        <f>IF('Cover Sheet and Summary'!M4&gt;2,'BP1'!G63,0)</f>
        <v>0</v>
      </c>
      <c r="G64" s="1849">
        <f>E64/12*F64</f>
        <v>0</v>
      </c>
      <c r="H64" s="1849"/>
      <c r="I64" s="2362">
        <v>0</v>
      </c>
      <c r="J64" s="1851">
        <f>ROUNDDOWN(L64-I64,0)</f>
        <v>0</v>
      </c>
      <c r="K64" s="1872"/>
      <c r="L64" s="1613">
        <f>ROUNDDOWN((D64*E64*F64/12),0)</f>
        <v>0</v>
      </c>
      <c r="M64" s="1309"/>
      <c r="N64" s="67"/>
      <c r="O64" s="328"/>
      <c r="R64" s="2"/>
      <c r="V64"/>
      <c r="BK64" s="911" t="s">
        <v>24</v>
      </c>
      <c r="BL64" s="2513"/>
      <c r="BM64" s="2513"/>
      <c r="BN64" s="2513"/>
      <c r="BO64" s="2513"/>
      <c r="BP64" s="2513"/>
      <c r="BQ64" s="2741"/>
      <c r="BR64" s="2742"/>
      <c r="BS64" s="910"/>
      <c r="BT64" s="910"/>
      <c r="BU64" s="910"/>
      <c r="BV64" s="910"/>
      <c r="BW64" s="910"/>
      <c r="BX64" s="910"/>
      <c r="BY64" s="910"/>
      <c r="BZ64" s="910"/>
      <c r="CA64" s="920"/>
    </row>
    <row r="65" spans="1:81" x14ac:dyDescent="0.25">
      <c r="A65" s="1587">
        <f>IF(I35&lt;&gt;7,A64,"")</f>
        <v>0</v>
      </c>
      <c r="B65" s="1282"/>
      <c r="C65" s="17"/>
      <c r="D65" s="1392">
        <f>IF($AE$30=FALSE,D64,SUM(D64,(D64*'Cover Sheet and Summary'!$H$13/100)))</f>
        <v>0</v>
      </c>
      <c r="E65" s="1807">
        <f>IF(AND($J$36=$J$35,$I$35&gt;=7),0,IF(AND($J$36=$J$35,$I$36&lt;=12),$I$36-7+1,IF(AND($J$36=$J$35,$I$36-$I$35&lt;=6),0,IF(AND($J$36=$J$35,$I$36&lt;7),0,IF(AND($J$36=$J$35,$I$36&gt;=7),$I$36-7+1,IF(AND($J$36&gt;$J$35,$I$35&lt;7,$I$36&lt;7),12-7+$I$36+1,IF(AND($J$36&gt;$J$35,$I$35&lt;7,$I$36&gt;=7),$I$36-7+1,IF(AND($J$36&gt;$J$35,$I$35&gt;=7,$I$36&lt;7),0,IF(AND($J$36&gt;$J$35,$I$35&gt;=7,$I$36&gt;=7),$I$36-7+1)))))))))</f>
        <v>3</v>
      </c>
      <c r="F65" s="2292">
        <f>F64</f>
        <v>0</v>
      </c>
      <c r="G65" s="1294">
        <f>E65/12*F65</f>
        <v>0</v>
      </c>
      <c r="H65" s="1294"/>
      <c r="I65" s="2297">
        <v>0</v>
      </c>
      <c r="J65" s="2089">
        <f>ROUNDDOWN(L65-I65,0)</f>
        <v>0</v>
      </c>
      <c r="K65" s="1872"/>
      <c r="L65" s="1296">
        <f>ROUNDDOWN((D65*E65*F65/12),0)</f>
        <v>0</v>
      </c>
      <c r="M65" s="1298">
        <f>SUM(L64,L65)</f>
        <v>0</v>
      </c>
      <c r="N65" s="889"/>
      <c r="O65" s="328"/>
      <c r="R65" s="2"/>
      <c r="V65"/>
      <c r="BK65" s="2084"/>
      <c r="BL65" s="2515" t="s">
        <v>63</v>
      </c>
      <c r="BM65" s="2515" t="s">
        <v>319</v>
      </c>
      <c r="BN65" s="2520" t="s">
        <v>341</v>
      </c>
      <c r="BO65" s="2520" t="s">
        <v>281</v>
      </c>
      <c r="BP65" s="2520" t="s">
        <v>65</v>
      </c>
      <c r="BQ65" s="2719" t="s">
        <v>15</v>
      </c>
      <c r="BR65" s="2719"/>
      <c r="BS65" s="910"/>
      <c r="BT65" s="910"/>
      <c r="BU65" s="910"/>
      <c r="BV65" s="910"/>
      <c r="BW65" s="910"/>
      <c r="BX65" s="910"/>
      <c r="BY65" s="910"/>
      <c r="BZ65" s="910"/>
      <c r="CA65" s="910"/>
    </row>
    <row r="66" spans="1:81" ht="15.75" thickBot="1" x14ac:dyDescent="0.3">
      <c r="A66" s="1852"/>
      <c r="B66" s="1853"/>
      <c r="C66" s="980"/>
      <c r="D66" s="2869" t="s">
        <v>40</v>
      </c>
      <c r="E66" s="2744"/>
      <c r="F66" s="2744"/>
      <c r="G66" s="2745"/>
      <c r="H66" s="1963"/>
      <c r="I66" s="1854">
        <f>ROUNDDOWN(SUM(I64,I65)*$B$126,0)</f>
        <v>0</v>
      </c>
      <c r="J66" s="1854">
        <f>ROUNDDOWN(SUM(J64,J65)*$B$126,0)</f>
        <v>0</v>
      </c>
      <c r="K66" s="1873"/>
      <c r="L66" s="1854">
        <f>ROUNDDOWN(SUM(L64,L65)*$B$126,0)</f>
        <v>0</v>
      </c>
      <c r="M66" s="1856"/>
      <c r="N66" s="68"/>
      <c r="O66" s="329"/>
      <c r="R66" s="2"/>
      <c r="V66"/>
      <c r="BK66" s="2084" t="s">
        <v>59</v>
      </c>
      <c r="BL66" s="905"/>
      <c r="BM66" s="905"/>
      <c r="BN66" s="901">
        <v>1</v>
      </c>
      <c r="BO66" s="901"/>
      <c r="BP66" s="907"/>
      <c r="BQ66" s="2856">
        <f>BO66*BP66*BN66</f>
        <v>0</v>
      </c>
      <c r="BR66" s="2857"/>
      <c r="BS66" s="910">
        <f t="shared" ref="BS66:BS72" si="20">IF(BM66="Evaluation",BQ66,0)</f>
        <v>0</v>
      </c>
      <c r="BT66" s="910"/>
      <c r="BU66" s="910"/>
      <c r="BV66" s="910"/>
      <c r="BW66" s="910"/>
      <c r="BX66" s="910"/>
      <c r="BY66" s="910"/>
      <c r="BZ66" s="910"/>
      <c r="CA66" s="910"/>
    </row>
    <row r="67" spans="1:81" x14ac:dyDescent="0.25">
      <c r="A67" s="2001">
        <f>'BP1'!A66</f>
        <v>0</v>
      </c>
      <c r="B67" s="1846">
        <f>'BP1'!B66</f>
        <v>0</v>
      </c>
      <c r="C67" s="17"/>
      <c r="D67" s="1847">
        <f>'BP2'!D68</f>
        <v>0</v>
      </c>
      <c r="E67" s="1848">
        <f>IF(AND($J$35=$J$36,$I$35&lt;7,$I$36&lt;7),$I$36-$I$35+1,IF(AND($J$35=$J$36,$I$35&lt;7,$I$36&gt;=7),7-$I$35,IF(AND($J$35=$J$36,$I$35&gt;=7,$I$36&gt;=7),$I$36-$I$35+1,IF(AND($J$36&gt;$J$35,$I$35&gt;=7,$I$36&gt;7),7-$I$35+12,IF(AND($J532&gt;$J$35,$I$35&lt;7,$I$36&gt;=7),7-$I$35,IF(AND($J$36&gt;$J$35,$I$35&gt;=7,$I$36&lt;7),12-$I$35+1+$I$36,IF(AND($J$36&gt;$J$35,$I$35&lt;7,$I$36&lt;7),7-$I$35,IF(AND($J$36&gt;$J$35,$I$35&gt;=7,$I$36&gt;=7),12-$I$35+7))))))))</f>
        <v>9</v>
      </c>
      <c r="F67" s="2361">
        <f>IF('Cover Sheet and Summary'!M4&gt;2,'BP1'!G66,0)</f>
        <v>0</v>
      </c>
      <c r="G67" s="1849">
        <f>E67/12*F67</f>
        <v>0</v>
      </c>
      <c r="H67" s="1849"/>
      <c r="I67" s="2362">
        <v>0</v>
      </c>
      <c r="J67" s="1851">
        <f>ROUNDDOWN(L67-I67,0)</f>
        <v>0</v>
      </c>
      <c r="K67" s="1872"/>
      <c r="L67" s="1613">
        <f>ROUNDDOWN((D67*E67*F67/12),0)</f>
        <v>0</v>
      </c>
      <c r="M67" s="1309"/>
      <c r="N67" s="67"/>
      <c r="O67" s="328"/>
      <c r="R67" s="2"/>
      <c r="V67"/>
      <c r="BK67" s="2084" t="s">
        <v>23</v>
      </c>
      <c r="BL67" s="905"/>
      <c r="BM67" s="905"/>
      <c r="BN67" s="901">
        <v>1</v>
      </c>
      <c r="BO67" s="901"/>
      <c r="BP67" s="907"/>
      <c r="BQ67" s="2856">
        <f t="shared" ref="BQ67:BQ72" si="21">BO67*BP67*BN67</f>
        <v>0</v>
      </c>
      <c r="BR67" s="2857"/>
      <c r="BS67" s="2085">
        <f t="shared" si="20"/>
        <v>0</v>
      </c>
      <c r="BT67" s="910"/>
      <c r="BU67" s="910"/>
      <c r="BV67" s="910"/>
      <c r="BW67" s="910"/>
      <c r="BX67" s="910"/>
      <c r="BY67" s="910"/>
      <c r="BZ67" s="910"/>
      <c r="CA67" s="910"/>
    </row>
    <row r="68" spans="1:81" x14ac:dyDescent="0.25">
      <c r="A68" s="1587">
        <f>IF(I35&lt;&gt;7,A67,"")</f>
        <v>0</v>
      </c>
      <c r="B68" s="1282"/>
      <c r="C68" s="17"/>
      <c r="D68" s="1392">
        <f>IF($AE$30=FALSE,D67,SUM(D67,(D67*'Cover Sheet and Summary'!$H$13/100)))</f>
        <v>0</v>
      </c>
      <c r="E68" s="1807">
        <f>IF(AND($J$36=$J$35,$I$35&gt;=7),0,IF(AND($J$36=$J$35,$I$36&lt;=12),$I$36-7+1,IF(AND($J$36=$J$35,$I$36-$I$35&lt;=6),0,IF(AND($J$36=$J$35,$I$36&lt;7),0,IF(AND($J$36=$J$35,$I$36&gt;=7),$I$36-7+1,IF(AND($J$36&gt;$J$35,$I$35&lt;7,$I$36&lt;7),12-7+$I$36+1,IF(AND($J$36&gt;$J$35,$I$35&lt;7,$I$36&gt;=7),$I$36-7+1,IF(AND($J$36&gt;$J$35,$I$35&gt;=7,$I$36&lt;7),0,IF(AND($J$36&gt;$J$35,$I$35&gt;=7,$I$36&gt;=7),$I$36-7+1)))))))))</f>
        <v>3</v>
      </c>
      <c r="F68" s="2292">
        <f>F67</f>
        <v>0</v>
      </c>
      <c r="G68" s="1294">
        <f>E68/12*F68</f>
        <v>0</v>
      </c>
      <c r="H68" s="1294"/>
      <c r="I68" s="2297">
        <v>0</v>
      </c>
      <c r="J68" s="2089">
        <f>ROUNDDOWN(L68-I68,0)</f>
        <v>0</v>
      </c>
      <c r="K68" s="1872"/>
      <c r="L68" s="1296">
        <f>ROUNDDOWN((D68*E68*F68/12),0)</f>
        <v>0</v>
      </c>
      <c r="M68" s="1298">
        <f>SUM(L67,L68)</f>
        <v>0</v>
      </c>
      <c r="N68" s="889"/>
      <c r="O68" s="328"/>
      <c r="R68" s="2"/>
      <c r="V68"/>
      <c r="BK68" s="2084" t="s">
        <v>60</v>
      </c>
      <c r="BL68" s="905"/>
      <c r="BM68" s="905"/>
      <c r="BN68" s="901">
        <v>1</v>
      </c>
      <c r="BO68" s="901"/>
      <c r="BP68" s="907"/>
      <c r="BQ68" s="2856">
        <f t="shared" si="21"/>
        <v>0</v>
      </c>
      <c r="BR68" s="2857"/>
      <c r="BS68" s="2085">
        <f t="shared" si="20"/>
        <v>0</v>
      </c>
      <c r="BT68" s="910"/>
      <c r="BU68" s="910"/>
      <c r="BV68" s="910"/>
      <c r="BW68" s="910"/>
      <c r="BX68" s="910"/>
      <c r="BY68" s="910"/>
      <c r="BZ68" s="910"/>
      <c r="CA68" s="910"/>
    </row>
    <row r="69" spans="1:81" ht="15.75" thickBot="1" x14ac:dyDescent="0.3">
      <c r="A69" s="1999"/>
      <c r="B69" s="1971"/>
      <c r="C69" s="980"/>
      <c r="D69" s="2869" t="s">
        <v>40</v>
      </c>
      <c r="E69" s="2744"/>
      <c r="F69" s="2744"/>
      <c r="G69" s="2745"/>
      <c r="H69" s="1963"/>
      <c r="I69" s="1854">
        <f>ROUNDDOWN(SUM(I67,I68)*$B$126,0)</f>
        <v>0</v>
      </c>
      <c r="J69" s="1854">
        <f>ROUNDDOWN(SUM(J67,J68)*$B$126,0)</f>
        <v>0</v>
      </c>
      <c r="K69" s="1873"/>
      <c r="L69" s="1854">
        <f>ROUNDDOWN(SUM(L67,L68)*$B$126,0)</f>
        <v>0</v>
      </c>
      <c r="M69" s="1856"/>
      <c r="N69" s="68"/>
      <c r="O69" s="329"/>
      <c r="P69" s="2"/>
      <c r="Q69" s="2"/>
      <c r="R69" s="2"/>
      <c r="V69"/>
      <c r="BK69" s="2084" t="s">
        <v>61</v>
      </c>
      <c r="BL69" s="905"/>
      <c r="BM69" s="905"/>
      <c r="BN69" s="901">
        <v>1</v>
      </c>
      <c r="BO69" s="901"/>
      <c r="BP69" s="907"/>
      <c r="BQ69" s="2856">
        <f t="shared" si="21"/>
        <v>0</v>
      </c>
      <c r="BR69" s="2857"/>
      <c r="BS69" s="2085">
        <f t="shared" si="20"/>
        <v>0</v>
      </c>
      <c r="BT69" s="910"/>
      <c r="BU69" s="910"/>
      <c r="BV69" s="910"/>
      <c r="BW69" s="910"/>
      <c r="BX69" s="910"/>
      <c r="BY69" s="910"/>
      <c r="BZ69" s="910"/>
      <c r="CA69" s="910"/>
    </row>
    <row r="70" spans="1:81" s="38" customFormat="1" ht="14.25" customHeight="1" x14ac:dyDescent="0.25">
      <c r="A70" s="2001">
        <f>'BP1'!A69</f>
        <v>0</v>
      </c>
      <c r="B70" s="1846">
        <f>'BP1'!B69</f>
        <v>0</v>
      </c>
      <c r="C70" s="17"/>
      <c r="D70" s="1847">
        <f>'BP2'!D71</f>
        <v>0</v>
      </c>
      <c r="E70" s="1848">
        <f>IF(AND($J$35=$J$36,$I$35&lt;7,$I$36&lt;7),$I$36-$I$35+1,IF(AND($J$35=$J$36,$I$35&lt;7,$I$36&gt;=7),7-$I$35,IF(AND($J$35=$J$36,$I$35&gt;=7,$I$36&gt;=7),$I$36-$I$35+1,IF(AND($J$36&gt;$J$35,$I$35&gt;=7,$I$36&gt;7),7-$I$35+12,IF(AND($J535&gt;$J$35,$I$35&lt;7,$I$36&gt;=7),7-$I$35,IF(AND($J$36&gt;$J$35,$I$35&gt;=7,$I$36&lt;7),12-$I$35+1+$I$36,IF(AND($J$36&gt;$J$35,$I$35&lt;7,$I$36&lt;7),7-$I$35,IF(AND($J$36&gt;$J$35,$I$35&gt;=7,$I$36&gt;=7),12-$I$35+7))))))))</f>
        <v>9</v>
      </c>
      <c r="F70" s="2361">
        <f>IF('Cover Sheet and Summary'!M4&gt;2,'BP1'!G69,0)</f>
        <v>0</v>
      </c>
      <c r="G70" s="1849">
        <f>E70/12*F70</f>
        <v>0</v>
      </c>
      <c r="H70" s="1849"/>
      <c r="I70" s="2362">
        <v>0</v>
      </c>
      <c r="J70" s="1851">
        <f>ROUNDDOWN(L70-I70,0)</f>
        <v>0</v>
      </c>
      <c r="K70" s="1872"/>
      <c r="L70" s="1613">
        <f>ROUNDDOWN((D70*E70*F70/12),0)</f>
        <v>0</v>
      </c>
      <c r="M70" s="1309"/>
      <c r="N70" s="1011"/>
      <c r="O70" s="142"/>
      <c r="P70" s="100"/>
      <c r="Q70" s="100"/>
      <c r="R70" s="100"/>
      <c r="BK70" s="2084" t="s">
        <v>62</v>
      </c>
      <c r="BL70" s="905"/>
      <c r="BM70" s="905"/>
      <c r="BN70" s="901">
        <v>1</v>
      </c>
      <c r="BO70" s="901"/>
      <c r="BP70" s="907"/>
      <c r="BQ70" s="2856">
        <f t="shared" si="21"/>
        <v>0</v>
      </c>
      <c r="BR70" s="2857"/>
      <c r="BS70" s="2085">
        <f t="shared" si="20"/>
        <v>0</v>
      </c>
      <c r="BT70" s="910"/>
      <c r="BU70" s="910"/>
      <c r="BV70" s="910"/>
      <c r="BW70" s="910"/>
      <c r="BX70" s="910"/>
      <c r="BY70" s="910"/>
      <c r="BZ70" s="910"/>
      <c r="CA70" s="910"/>
      <c r="CB70"/>
      <c r="CC70"/>
    </row>
    <row r="71" spans="1:81" s="10" customFormat="1" x14ac:dyDescent="0.25">
      <c r="A71" s="1587">
        <f>IF(I35&lt;&gt;7,A70,"")</f>
        <v>0</v>
      </c>
      <c r="B71" s="1282"/>
      <c r="C71" s="17"/>
      <c r="D71" s="1392">
        <f>IF($AE$30=FALSE,D70,SUM(D70,(D70*'Cover Sheet and Summary'!$H$13/100)))</f>
        <v>0</v>
      </c>
      <c r="E71" s="1807">
        <f>IF(AND($J$36=$J$35,$I$35&gt;=7),0,IF(AND($J$36=$J$35,$I$36&lt;=12),$I$36-7+1,IF(AND($J$36=$J$35,$I$36-$I$35&lt;=6),0,IF(AND($J$36=$J$35,$I$36&lt;7),0,IF(AND($J$36=$J$35,$I$36&gt;=7),$I$36-7+1,IF(AND($J$36&gt;$J$35,$I$35&lt;7,$I$36&lt;7),12-7+$I$36+1,IF(AND($J$36&gt;$J$35,$I$35&lt;7,$I$36&gt;=7),$I$36-7+1,IF(AND($J$36&gt;$J$35,$I$35&gt;=7,$I$36&lt;7),0,IF(AND($J$36&gt;$J$35,$I$35&gt;=7,$I$36&gt;=7),$I$36-7+1)))))))))</f>
        <v>3</v>
      </c>
      <c r="F71" s="2292">
        <f>F70</f>
        <v>0</v>
      </c>
      <c r="G71" s="1294">
        <f>E71/12*F71</f>
        <v>0</v>
      </c>
      <c r="H71" s="1294"/>
      <c r="I71" s="2297">
        <v>0</v>
      </c>
      <c r="J71" s="2089">
        <f>ROUNDDOWN(L71-I71,0)</f>
        <v>0</v>
      </c>
      <c r="K71" s="1872"/>
      <c r="L71" s="1296">
        <f>ROUNDDOWN((D71*E71*F71/12),0)</f>
        <v>0</v>
      </c>
      <c r="M71" s="1298">
        <f>SUM(L70,L71)</f>
        <v>0</v>
      </c>
      <c r="N71" s="67"/>
      <c r="O71" s="34"/>
      <c r="P71" s="1"/>
      <c r="Q71" s="1"/>
      <c r="R71" s="1"/>
      <c r="BK71" s="2084" t="s">
        <v>62</v>
      </c>
      <c r="BL71" s="905"/>
      <c r="BM71" s="905"/>
      <c r="BN71" s="901">
        <v>1</v>
      </c>
      <c r="BO71" s="901"/>
      <c r="BP71" s="907"/>
      <c r="BQ71" s="2856">
        <f t="shared" si="21"/>
        <v>0</v>
      </c>
      <c r="BR71" s="2857"/>
      <c r="BS71" s="2085">
        <f t="shared" si="20"/>
        <v>0</v>
      </c>
      <c r="BT71" s="910"/>
      <c r="BU71" s="910"/>
      <c r="BV71" s="910"/>
      <c r="BW71" s="910"/>
      <c r="BX71" s="910"/>
      <c r="BY71" s="910"/>
      <c r="BZ71" s="910"/>
      <c r="CA71" s="910"/>
      <c r="CB71" s="38"/>
      <c r="CC71" s="38"/>
    </row>
    <row r="72" spans="1:81" s="10" customFormat="1" ht="15.75" thickBot="1" x14ac:dyDescent="0.3">
      <c r="A72" s="1852"/>
      <c r="B72" s="1971"/>
      <c r="C72" s="980"/>
      <c r="D72" s="2869" t="s">
        <v>40</v>
      </c>
      <c r="E72" s="2744"/>
      <c r="F72" s="2744"/>
      <c r="G72" s="2745"/>
      <c r="H72" s="1963"/>
      <c r="I72" s="1854">
        <f>ROUNDDOWN(SUM(I70,I71)*$B$126,0)</f>
        <v>0</v>
      </c>
      <c r="J72" s="1854">
        <f>ROUNDDOWN(SUM(J70,J71)*$B$126,0)</f>
        <v>0</v>
      </c>
      <c r="K72" s="1873"/>
      <c r="L72" s="1854">
        <f>ROUNDDOWN(SUM(L70,L71)*$B$126,0)</f>
        <v>0</v>
      </c>
      <c r="M72" s="1856"/>
      <c r="N72" s="68"/>
      <c r="O72" s="34"/>
      <c r="P72" s="1"/>
      <c r="Q72" s="1"/>
      <c r="BK72" s="998" t="s">
        <v>62</v>
      </c>
      <c r="BL72" s="905"/>
      <c r="BM72" s="905"/>
      <c r="BN72" s="901">
        <v>1</v>
      </c>
      <c r="BO72" s="901"/>
      <c r="BP72" s="907"/>
      <c r="BQ72" s="2856">
        <f t="shared" si="21"/>
        <v>0</v>
      </c>
      <c r="BR72" s="2857"/>
      <c r="BS72" s="2085">
        <f t="shared" si="20"/>
        <v>0</v>
      </c>
      <c r="BT72" s="897"/>
      <c r="BU72" s="897"/>
      <c r="BV72" s="897"/>
      <c r="BW72" s="897"/>
      <c r="BX72" s="897"/>
      <c r="BY72" s="897"/>
      <c r="BZ72" s="897"/>
      <c r="CA72" s="910"/>
    </row>
    <row r="73" spans="1:81" ht="15.75" thickBot="1" x14ac:dyDescent="0.3">
      <c r="A73" s="1859">
        <f>'BP1'!A72</f>
        <v>0</v>
      </c>
      <c r="B73" s="1846">
        <f>'BP1'!B72</f>
        <v>0</v>
      </c>
      <c r="C73" s="17"/>
      <c r="D73" s="1847">
        <f>'BP2'!D74</f>
        <v>0</v>
      </c>
      <c r="E73" s="1848">
        <f>IF(AND($J$35=$J$36,$I$35&lt;7,$I$36&lt;7),$I$36-$I$35+1,IF(AND($J$35=$J$36,$I$35&lt;7,$I$36&gt;=7),7-$I$35,IF(AND($J$35=$J$36,$I$35&gt;=7,$I$36&gt;=7),$I$36-$I$35+1,IF(AND($J$36&gt;$J$35,$I$35&gt;=7,$I$36&gt;7),7-$I$35+12,IF(AND($J538&gt;$J$35,$I$35&lt;7,$I$36&gt;=7),7-$I$35,IF(AND($J$36&gt;$J$35,$I$35&gt;=7,$I$36&lt;7),12-$I$35+1+$I$36,IF(AND($J$36&gt;$J$35,$I$35&lt;7,$I$36&lt;7),7-$I$35,IF(AND($J$36&gt;$J$35,$I$35&gt;=7,$I$36&gt;=7),12-$I$35+7))))))))</f>
        <v>9</v>
      </c>
      <c r="F73" s="2361">
        <f>IF('Cover Sheet and Summary'!M4&gt;2,'BP1'!G72,0)</f>
        <v>0</v>
      </c>
      <c r="G73" s="1849">
        <f>E73/12*F73</f>
        <v>0</v>
      </c>
      <c r="H73" s="1849"/>
      <c r="I73" s="2362">
        <v>0</v>
      </c>
      <c r="J73" s="1851">
        <f>ROUNDDOWN(L73-I73,0)</f>
        <v>0</v>
      </c>
      <c r="K73" s="1872"/>
      <c r="L73" s="1613">
        <f>ROUNDDOWN((D73*E73*F73/12),0)</f>
        <v>0</v>
      </c>
      <c r="M73" s="1309"/>
      <c r="N73" s="67"/>
      <c r="O73" s="29"/>
      <c r="P73" s="2"/>
      <c r="Q73" s="2"/>
      <c r="V73"/>
      <c r="BK73" s="2832" t="s">
        <v>217</v>
      </c>
      <c r="BL73" s="2833"/>
      <c r="BM73" s="2833"/>
      <c r="BN73" s="2833"/>
      <c r="BO73" s="2833"/>
      <c r="BP73" s="2834"/>
      <c r="BQ73" s="2864">
        <f>SUM(BQ66,BQ67,BQ68,BQ69,BQ70,BQ71,BQ72)</f>
        <v>0</v>
      </c>
      <c r="BR73" s="2865"/>
      <c r="BS73" s="897">
        <f>SUM(BS66:BS72)</f>
        <v>0</v>
      </c>
      <c r="BT73" s="897"/>
      <c r="BU73" s="897"/>
      <c r="BV73" s="897"/>
      <c r="BW73" s="897"/>
      <c r="BX73" s="897"/>
      <c r="BY73" s="897"/>
      <c r="BZ73" s="897"/>
      <c r="CA73" s="910"/>
      <c r="CB73" s="10"/>
      <c r="CC73" s="10"/>
    </row>
    <row r="74" spans="1:81" s="38" customFormat="1" ht="18.75" customHeight="1" thickBot="1" x14ac:dyDescent="0.3">
      <c r="A74" s="1587">
        <f>IF(I35&lt;&gt;7,A73,"")</f>
        <v>0</v>
      </c>
      <c r="B74" s="1282"/>
      <c r="C74" s="17"/>
      <c r="D74" s="1392">
        <f>IF($AE$30=FALSE,D73,SUM(D73,(D73*'Cover Sheet and Summary'!$H$13/100)))</f>
        <v>0</v>
      </c>
      <c r="E74" s="1807">
        <f>IF(AND($J$36=$J$35,$I$35&gt;=7),0,IF(AND($J$36=$J$35,$I$36&lt;=12),$I$36-7+1,IF(AND($J$36=$J$35,$I$36-$I$35&lt;=6),0,IF(AND($J$36=$J$35,$I$36&lt;7),0,IF(AND($J$36=$J$35,$I$36&gt;=7),$I$36-7+1,IF(AND($J$36&gt;$J$35,$I$35&lt;7,$I$36&lt;7),12-7+$I$36+1,IF(AND($J$36&gt;$J$35,$I$35&lt;7,$I$36&gt;=7),$I$36-7+1,IF(AND($J$36&gt;$J$35,$I$35&gt;=7,$I$36&lt;7),0,IF(AND($J$36&gt;$J$35,$I$35&gt;=7,$I$36&gt;=7),$I$36-7+1)))))))))</f>
        <v>3</v>
      </c>
      <c r="F74" s="2292">
        <f>F73</f>
        <v>0</v>
      </c>
      <c r="G74" s="1294">
        <f>E74/12*F74</f>
        <v>0</v>
      </c>
      <c r="H74" s="1294"/>
      <c r="I74" s="2297">
        <v>0</v>
      </c>
      <c r="J74" s="2089">
        <f>ROUNDDOWN(L74-I74,0)</f>
        <v>0</v>
      </c>
      <c r="K74" s="1872"/>
      <c r="L74" s="1296">
        <f>ROUNDDOWN((D74*E74*F74/12),0)</f>
        <v>0</v>
      </c>
      <c r="M74" s="1298">
        <f>SUM(L73,L74)</f>
        <v>0</v>
      </c>
      <c r="N74" s="963"/>
      <c r="O74" s="20"/>
      <c r="P74" s="100"/>
      <c r="Q74" s="100"/>
      <c r="BK74" s="842"/>
      <c r="BL74" s="842"/>
      <c r="BM74" s="2287"/>
      <c r="BN74" s="2287"/>
      <c r="BO74" s="842"/>
      <c r="BP74" s="842"/>
      <c r="BQ74" s="1286"/>
      <c r="BR74" s="1286"/>
      <c r="BS74" s="897"/>
      <c r="BT74" s="897"/>
      <c r="BU74" s="897"/>
      <c r="BV74" s="897"/>
      <c r="BW74" s="897"/>
      <c r="BX74" s="897"/>
      <c r="BY74" s="897"/>
      <c r="BZ74" s="897"/>
      <c r="CA74" s="910"/>
      <c r="CB74"/>
      <c r="CC74"/>
    </row>
    <row r="75" spans="1:81" ht="15.75" thickBot="1" x14ac:dyDescent="0.3">
      <c r="A75" s="1852"/>
      <c r="B75" s="1971"/>
      <c r="C75" s="980"/>
      <c r="D75" s="2869" t="s">
        <v>40</v>
      </c>
      <c r="E75" s="2744"/>
      <c r="F75" s="2744"/>
      <c r="G75" s="2745"/>
      <c r="H75" s="1963"/>
      <c r="I75" s="1854">
        <f>ROUNDDOWN(SUM(I73,I74)*$B$126,0)</f>
        <v>0</v>
      </c>
      <c r="J75" s="1854">
        <f>ROUNDDOWN(SUM(J73,J74)*$B$126,0)</f>
        <v>0</v>
      </c>
      <c r="K75" s="1873"/>
      <c r="L75" s="1854">
        <f>ROUNDDOWN(SUM(L73,L74)*$B$126,0)</f>
        <v>0</v>
      </c>
      <c r="M75" s="1855"/>
      <c r="N75" s="966"/>
      <c r="O75" s="20"/>
      <c r="P75" s="2"/>
      <c r="Q75" s="2"/>
      <c r="V75"/>
      <c r="BK75" s="912" t="s">
        <v>25</v>
      </c>
      <c r="BL75" s="924" t="s">
        <v>63</v>
      </c>
      <c r="BM75" s="2270" t="s">
        <v>319</v>
      </c>
      <c r="BN75" s="2385" t="s">
        <v>341</v>
      </c>
      <c r="BO75" s="2342" t="s">
        <v>210</v>
      </c>
      <c r="BP75" s="2342" t="s">
        <v>76</v>
      </c>
      <c r="BQ75" s="2860" t="s">
        <v>15</v>
      </c>
      <c r="BR75" s="2861"/>
      <c r="BS75" s="842"/>
      <c r="BT75" s="842"/>
      <c r="BU75" s="842"/>
      <c r="BV75" s="842"/>
      <c r="BW75" s="842"/>
      <c r="BX75" s="842"/>
      <c r="BY75" s="842"/>
      <c r="BZ75" s="842"/>
      <c r="CA75" s="910"/>
      <c r="CB75" s="38"/>
      <c r="CC75" s="38"/>
    </row>
    <row r="76" spans="1:81" ht="17.25" customHeight="1" x14ac:dyDescent="0.25">
      <c r="A76" s="1859">
        <f>'BP1'!A75</f>
        <v>0</v>
      </c>
      <c r="B76" s="1846">
        <f>'BP1'!B75</f>
        <v>0</v>
      </c>
      <c r="C76" s="17"/>
      <c r="D76" s="1847">
        <f>'BP2'!D77</f>
        <v>0</v>
      </c>
      <c r="E76" s="1848">
        <f>IF(AND($J$35=$J$36,$I$35&lt;7,$I$36&lt;7),$I$36-$I$35+1,IF(AND($J$35=$J$36,$I$35&lt;7,$I$36&gt;=7),7-$I$35,IF(AND($J$35=$J$36,$I$35&gt;=7,$I$36&gt;=7),$I$36-$I$35+1,IF(AND($J$36&gt;$J$35,$I$35&gt;=7,$I$36&gt;7),7-$I$35+12,IF(AND($J541&gt;$J$35,$I$35&lt;7,$I$36&gt;=7),7-$I$35,IF(AND($J$36&gt;$J$35,$I$35&gt;=7,$I$36&lt;7),12-$I$35+1+$I$36,IF(AND($J$36&gt;$J$35,$I$35&lt;7,$I$36&lt;7),7-$I$35,IF(AND($J$36&gt;$J$35,$I$35&gt;=7,$I$36&gt;=7),12-$I$35+7))))))))</f>
        <v>9</v>
      </c>
      <c r="F76" s="2361">
        <f>IF('Cover Sheet and Summary'!M4&gt;2,'BP1'!G75,0)</f>
        <v>0</v>
      </c>
      <c r="G76" s="1849">
        <f>E76/12*F76</f>
        <v>0</v>
      </c>
      <c r="H76" s="1849"/>
      <c r="I76" s="2362">
        <v>0</v>
      </c>
      <c r="J76" s="1851">
        <f>ROUNDDOWN(L76-I76,0)</f>
        <v>0</v>
      </c>
      <c r="K76" s="1872"/>
      <c r="L76" s="1613">
        <f>ROUNDDOWN((D76*E76*F76/12),0)</f>
        <v>0</v>
      </c>
      <c r="M76" s="1309"/>
      <c r="N76" s="68"/>
      <c r="O76" s="20"/>
      <c r="V76"/>
      <c r="BK76" s="974" t="s">
        <v>219</v>
      </c>
      <c r="BL76" s="905"/>
      <c r="BM76" s="905"/>
      <c r="BN76" s="901">
        <v>1</v>
      </c>
      <c r="BO76" s="901"/>
      <c r="BP76" s="907"/>
      <c r="BQ76" s="2856">
        <f t="shared" ref="BQ76:BQ80" si="22">BO76*BP76*BN76</f>
        <v>0</v>
      </c>
      <c r="BR76" s="2856"/>
      <c r="BS76" s="2085">
        <f>IF(BM76="Evaluation",BQ76,0)</f>
        <v>0</v>
      </c>
      <c r="BT76" s="913"/>
      <c r="BU76" s="913"/>
      <c r="BV76" s="913"/>
      <c r="BW76" s="913"/>
      <c r="BX76" s="913"/>
      <c r="BY76" s="913"/>
      <c r="BZ76" s="913"/>
      <c r="CA76" s="910"/>
    </row>
    <row r="77" spans="1:81" x14ac:dyDescent="0.25">
      <c r="A77" s="1587">
        <f>IF(I35&lt;&gt;7,A76,"")</f>
        <v>0</v>
      </c>
      <c r="B77" s="1282"/>
      <c r="C77" s="17"/>
      <c r="D77" s="1392">
        <f>IF($AE$30=FALSE,D76,SUM(D76,(D76*'Cover Sheet and Summary'!$H$13/100)))</f>
        <v>0</v>
      </c>
      <c r="E77" s="1807">
        <f>IF(AND($J$36=$J$35,$I$35&gt;=7),0,IF(AND($J$36=$J$35,$I$36&lt;=12),$I$36-7+1,IF(AND($J$36=$J$35,$I$36-$I$35&lt;=6),0,IF(AND($J$36=$J$35,$I$36&lt;7),0,IF(AND($J$36=$J$35,$I$36&gt;=7),$I$36-7+1,IF(AND($J$36&gt;$J$35,$I$35&lt;7,$I$36&lt;7),12-7+$I$36+1,IF(AND($J$36&gt;$J$35,$I$35&lt;7,$I$36&gt;=7),$I$36-7+1,IF(AND($J$36&gt;$J$35,$I$35&gt;=7,$I$36&lt;7),0,IF(AND($J$36&gt;$J$35,$I$35&gt;=7,$I$36&gt;=7),$I$36-7+1)))))))))</f>
        <v>3</v>
      </c>
      <c r="F77" s="2292">
        <f>F76</f>
        <v>0</v>
      </c>
      <c r="G77" s="1294">
        <f>E77/12*F77</f>
        <v>0</v>
      </c>
      <c r="H77" s="1294"/>
      <c r="I77" s="2297">
        <v>0</v>
      </c>
      <c r="J77" s="2089">
        <f>ROUNDDOWN(L77-I77,0)</f>
        <v>0</v>
      </c>
      <c r="K77" s="1872"/>
      <c r="L77" s="1296">
        <f>ROUNDDOWN((D77*E77*F77/12),0)</f>
        <v>0</v>
      </c>
      <c r="M77" s="1298">
        <f>SUM(L76,L77)</f>
        <v>0</v>
      </c>
      <c r="N77" s="67"/>
      <c r="O77" s="328"/>
      <c r="V77"/>
      <c r="BK77" s="914"/>
      <c r="BL77" s="905"/>
      <c r="BM77" s="905"/>
      <c r="BN77" s="901">
        <v>1</v>
      </c>
      <c r="BO77" s="901"/>
      <c r="BP77" s="907"/>
      <c r="BQ77" s="2856">
        <f t="shared" si="22"/>
        <v>0</v>
      </c>
      <c r="BR77" s="2856"/>
      <c r="BS77" s="2085">
        <f>IF(BM77="Evaluation",BQ77,0)</f>
        <v>0</v>
      </c>
      <c r="BT77" s="913"/>
      <c r="BU77" s="913"/>
      <c r="BV77" s="913"/>
      <c r="BW77" s="913"/>
      <c r="BX77" s="913"/>
      <c r="BY77" s="913"/>
      <c r="BZ77" s="913"/>
      <c r="CA77" s="910"/>
    </row>
    <row r="78" spans="1:81" ht="15.75" thickBot="1" x14ac:dyDescent="0.3">
      <c r="A78" s="1852"/>
      <c r="B78" s="1971"/>
      <c r="C78" s="980"/>
      <c r="D78" s="2869" t="s">
        <v>40</v>
      </c>
      <c r="E78" s="2744"/>
      <c r="F78" s="2744"/>
      <c r="G78" s="2745"/>
      <c r="H78" s="1963"/>
      <c r="I78" s="1854">
        <f>ROUNDDOWN(SUM(I76,I77)*$B$126,0)</f>
        <v>0</v>
      </c>
      <c r="J78" s="1854">
        <f>ROUNDDOWN(SUM(J76,J77)*$B$126,0)</f>
        <v>0</v>
      </c>
      <c r="K78" s="1873"/>
      <c r="L78" s="1854">
        <f>ROUNDDOWN(SUM(L76,L77)*$B$126,0)</f>
        <v>0</v>
      </c>
      <c r="M78" s="1856"/>
      <c r="N78" s="889"/>
      <c r="O78" s="328"/>
      <c r="V78"/>
      <c r="BK78" s="914"/>
      <c r="BL78" s="905"/>
      <c r="BM78" s="905"/>
      <c r="BN78" s="901">
        <v>1</v>
      </c>
      <c r="BO78" s="901"/>
      <c r="BP78" s="907"/>
      <c r="BQ78" s="2856">
        <f t="shared" si="22"/>
        <v>0</v>
      </c>
      <c r="BR78" s="2856"/>
      <c r="BS78" s="2085">
        <f>IF(BM78="Evaluation",BQ78,0)</f>
        <v>0</v>
      </c>
      <c r="BT78" s="910"/>
      <c r="BU78" s="910"/>
      <c r="BV78" s="910"/>
      <c r="BW78" s="910"/>
      <c r="BX78" s="910"/>
      <c r="BY78" s="910"/>
      <c r="BZ78" s="910"/>
      <c r="CA78" s="910"/>
    </row>
    <row r="79" spans="1:81" x14ac:dyDescent="0.25">
      <c r="A79" s="1859">
        <f>'BP1'!A78</f>
        <v>0</v>
      </c>
      <c r="B79" s="1846">
        <f>'BP1'!B78</f>
        <v>0</v>
      </c>
      <c r="C79" s="17"/>
      <c r="D79" s="1847">
        <f>'BP2'!D80</f>
        <v>0</v>
      </c>
      <c r="E79" s="1848">
        <f>IF(AND($J$35=$J$36,$I$35&lt;7,$I$36&lt;7),$I$36-$I$35+1,IF(AND($J$35=$J$36,$I$35&lt;7,$I$36&gt;=7),7-$I$35,IF(AND($J$35=$J$36,$I$35&gt;=7,$I$36&gt;=7),$I$36-$I$35+1,IF(AND($J$36&gt;$J$35,$I$35&gt;=7,$I$36&gt;7),7-$I$35+12,IF(AND($J544&gt;$J$35,$I$35&lt;7,$I$36&gt;=7),7-$I$35,IF(AND($J$36&gt;$J$35,$I$35&gt;=7,$I$36&lt;7),12-$I$35+1+$I$36,IF(AND($J$36&gt;$J$35,$I$35&lt;7,$I$36&lt;7),7-$I$35,IF(AND($J$36&gt;$J$35,$I$35&gt;=7,$I$36&gt;=7),12-$I$35+7))))))))</f>
        <v>9</v>
      </c>
      <c r="F79" s="2361">
        <f>IF('Cover Sheet and Summary'!M4&gt;2,'BP1'!G78,0)</f>
        <v>0</v>
      </c>
      <c r="G79" s="1849">
        <f>E79/12*F79</f>
        <v>0</v>
      </c>
      <c r="H79" s="1849"/>
      <c r="I79" s="2362">
        <v>0</v>
      </c>
      <c r="J79" s="1851">
        <f>ROUNDDOWN(L79-I79,0)</f>
        <v>0</v>
      </c>
      <c r="K79" s="1872"/>
      <c r="L79" s="1613">
        <f>ROUNDDOWN((D79*E79*F79/12),0)</f>
        <v>0</v>
      </c>
      <c r="M79" s="1309"/>
      <c r="N79" s="67"/>
      <c r="O79" s="328"/>
      <c r="Q79" s="434"/>
      <c r="V79"/>
      <c r="BK79" s="914"/>
      <c r="BL79" s="905"/>
      <c r="BM79" s="905"/>
      <c r="BN79" s="901">
        <v>1</v>
      </c>
      <c r="BO79" s="901"/>
      <c r="BP79" s="907"/>
      <c r="BQ79" s="2856">
        <f t="shared" si="22"/>
        <v>0</v>
      </c>
      <c r="BR79" s="2856"/>
      <c r="BS79" s="2085">
        <f>IF(BM79="Evaluation",BQ79,0)</f>
        <v>0</v>
      </c>
      <c r="BT79" s="913"/>
      <c r="BU79" s="913"/>
      <c r="BV79" s="913"/>
      <c r="BW79" s="913"/>
      <c r="BX79" s="913"/>
      <c r="BY79" s="913"/>
      <c r="BZ79" s="913"/>
      <c r="CA79" s="910"/>
    </row>
    <row r="80" spans="1:81" x14ac:dyDescent="0.25">
      <c r="A80" s="1587">
        <f>IF(I35&lt;&gt;7,A79,"")</f>
        <v>0</v>
      </c>
      <c r="B80" s="1282"/>
      <c r="C80" s="17"/>
      <c r="D80" s="1392">
        <f>IF($AE$30=FALSE,D79,SUM(D79,(D79*'Cover Sheet and Summary'!$H$13/100)))</f>
        <v>0</v>
      </c>
      <c r="E80" s="1807">
        <f>IF(AND($J$36=$J$35,$I$35&gt;=7),0,IF(AND($J$36=$J$35,$I$36&lt;=12),$I$36-7+1,IF(AND($J$36=$J$35,$I$36-$I$35&lt;=6),0,IF(AND($J$36=$J$35,$I$36&lt;7),0,IF(AND($J$36=$J$35,$I$36&gt;=7),$I$36-7+1,IF(AND($J$36&gt;$J$35,$I$35&lt;7,$I$36&lt;7),12-7+$I$36+1,IF(AND($J$36&gt;$J$35,$I$35&lt;7,$I$36&gt;=7),$I$36-7+1,IF(AND($J$36&gt;$J$35,$I$35&gt;=7,$I$36&lt;7),0,IF(AND($J$36&gt;$J$35,$I$35&gt;=7,$I$36&gt;=7),$I$36-7+1)))))))))</f>
        <v>3</v>
      </c>
      <c r="F80" s="2292">
        <f>F79</f>
        <v>0</v>
      </c>
      <c r="G80" s="1294">
        <f>E80/12*F80</f>
        <v>0</v>
      </c>
      <c r="H80" s="1294"/>
      <c r="I80" s="2297">
        <v>0</v>
      </c>
      <c r="J80" s="2089">
        <f>ROUNDDOWN(L80-I80,0)</f>
        <v>0</v>
      </c>
      <c r="K80" s="1872"/>
      <c r="L80" s="1296">
        <f>ROUNDDOWN((D80*E80*F80/12),0)</f>
        <v>0</v>
      </c>
      <c r="M80" s="1298">
        <f>SUM(L79,L80)</f>
        <v>0</v>
      </c>
      <c r="N80" s="889"/>
      <c r="O80" s="328"/>
      <c r="Q80" s="434"/>
      <c r="V80"/>
      <c r="BK80" s="1007"/>
      <c r="BL80" s="905"/>
      <c r="BM80" s="905"/>
      <c r="BN80" s="901">
        <v>1</v>
      </c>
      <c r="BO80" s="901"/>
      <c r="BP80" s="907"/>
      <c r="BQ80" s="2856">
        <f t="shared" si="22"/>
        <v>0</v>
      </c>
      <c r="BR80" s="2856"/>
      <c r="BS80" s="2085">
        <f>IF(BM80="Evaluation",BQ80,0)</f>
        <v>0</v>
      </c>
      <c r="BT80" s="910"/>
      <c r="BU80" s="910"/>
      <c r="BV80" s="910"/>
      <c r="BW80" s="910"/>
      <c r="BX80" s="910"/>
      <c r="BY80" s="910"/>
      <c r="BZ80" s="910"/>
      <c r="CA80" s="910"/>
    </row>
    <row r="81" spans="1:81" ht="15.75" thickBot="1" x14ac:dyDescent="0.3">
      <c r="A81" s="1852"/>
      <c r="B81" s="1971"/>
      <c r="C81" s="980"/>
      <c r="D81" s="2869" t="s">
        <v>40</v>
      </c>
      <c r="E81" s="2744"/>
      <c r="F81" s="2744"/>
      <c r="G81" s="2745"/>
      <c r="H81" s="1963"/>
      <c r="I81" s="1854">
        <f>ROUNDDOWN(SUM(I79,I80)*$B$126,0)</f>
        <v>0</v>
      </c>
      <c r="J81" s="1854">
        <f>ROUNDDOWN(SUM(J79,J80)*$B$126,0)</f>
        <v>0</v>
      </c>
      <c r="K81" s="1873"/>
      <c r="L81" s="1854">
        <f>ROUNDDOWN(SUM(L79,L80)*$B$126,0)</f>
        <v>0</v>
      </c>
      <c r="M81" s="1855"/>
      <c r="N81" s="67"/>
      <c r="O81" s="328"/>
      <c r="V81"/>
      <c r="BK81" s="2838" t="s">
        <v>36</v>
      </c>
      <c r="BL81" s="2839"/>
      <c r="BM81" s="2839"/>
      <c r="BN81" s="2839"/>
      <c r="BO81" s="2839"/>
      <c r="BP81" s="2840"/>
      <c r="BQ81" s="2864">
        <f>SUM(BQ76:BQ80)</f>
        <v>0</v>
      </c>
      <c r="BR81" s="2865"/>
      <c r="BS81" s="913">
        <f>SUM(BS76:BS80)</f>
        <v>0</v>
      </c>
      <c r="BT81" s="913"/>
      <c r="BU81" s="913"/>
      <c r="BV81" s="913"/>
      <c r="BW81" s="913"/>
      <c r="BX81" s="913"/>
      <c r="BY81" s="913"/>
      <c r="BZ81" s="913"/>
      <c r="CA81" s="910"/>
    </row>
    <row r="82" spans="1:81" ht="15.75" thickBot="1" x14ac:dyDescent="0.3">
      <c r="A82" s="1859">
        <f>'BP1'!A81</f>
        <v>0</v>
      </c>
      <c r="B82" s="1846">
        <f>'BP1'!B81</f>
        <v>0</v>
      </c>
      <c r="C82" s="17"/>
      <c r="D82" s="1847">
        <f>'BP2'!D83</f>
        <v>0</v>
      </c>
      <c r="E82" s="1848">
        <f>IF(AND($J$35=$J$36,$I$35&lt;7,$I$36&lt;7),$I$36-$I$35+1,IF(AND($J$35=$J$36,$I$35&lt;7,$I$36&gt;=7),7-$I$35,IF(AND($J$35=$J$36,$I$35&gt;=7,$I$36&gt;=7),$I$36-$I$35+1,IF(AND($J$36&gt;$J$35,$I$35&gt;=7,$I$36&gt;7),7-$I$35+12,IF(AND($J547&gt;$J$35,$I$35&lt;7,$I$36&gt;=7),7-$I$35,IF(AND($J$36&gt;$J$35,$I$35&gt;=7,$I$36&lt;7),12-$I$35+1+$I$36,IF(AND($J$36&gt;$J$35,$I$35&lt;7,$I$36&lt;7),7-$I$35,IF(AND($J$36&gt;$J$35,$I$35&gt;=7,$I$36&gt;=7),12-$I$35+7))))))))</f>
        <v>9</v>
      </c>
      <c r="F82" s="2361">
        <f>IF('Cover Sheet and Summary'!M4&gt;2,'BP1'!G81,0)</f>
        <v>0</v>
      </c>
      <c r="G82" s="1849">
        <f>E82/12*F82</f>
        <v>0</v>
      </c>
      <c r="H82" s="1849"/>
      <c r="I82" s="2362">
        <v>0</v>
      </c>
      <c r="J82" s="1851">
        <f>ROUNDDOWN(L82-I82,0)</f>
        <v>0</v>
      </c>
      <c r="K82" s="1872"/>
      <c r="L82" s="1613">
        <f>ROUNDDOWN((D82*E82*F82/12),0)</f>
        <v>0</v>
      </c>
      <c r="M82" s="1309"/>
      <c r="N82" s="889"/>
      <c r="O82" s="328"/>
      <c r="V82"/>
      <c r="BK82" s="913"/>
      <c r="BL82" s="913"/>
      <c r="BM82" s="2359"/>
      <c r="BN82" s="2279"/>
      <c r="BO82" s="913"/>
      <c r="BP82" s="913"/>
      <c r="BQ82" s="1380"/>
      <c r="BR82" s="1621"/>
      <c r="BS82" s="910"/>
      <c r="BT82" s="910"/>
      <c r="BU82" s="910"/>
      <c r="BV82" s="910"/>
      <c r="BW82" s="910"/>
      <c r="BX82" s="910"/>
      <c r="BY82" s="910"/>
      <c r="BZ82" s="910"/>
      <c r="CA82" s="910"/>
    </row>
    <row r="83" spans="1:81" s="38" customFormat="1" ht="15" customHeight="1" x14ac:dyDescent="0.25">
      <c r="A83" s="1587">
        <f>IF(I35&lt;&gt;7,A82,"")</f>
        <v>0</v>
      </c>
      <c r="B83" s="1282"/>
      <c r="C83" s="17"/>
      <c r="D83" s="1392">
        <f>IF($AE$30=FALSE,D82,SUM(D82,(D82*'Cover Sheet and Summary'!$H$13/100)))</f>
        <v>0</v>
      </c>
      <c r="E83" s="1807">
        <f>IF(AND($J$36=$J$35,$I$35&gt;=7),0,IF(AND($J$36=$J$35,$I$36&lt;=12),$I$36-7+1,IF(AND($J$36=$J$35,$I$36-$I$35&lt;=6),0,IF(AND($J$36=$J$35,$I$36&lt;7),0,IF(AND($J$36=$J$35,$I$36&gt;=7),$I$36-7+1,IF(AND($J$36&gt;$J$35,$I$35&lt;7,$I$36&lt;7),12-7+$I$36+1,IF(AND($J$36&gt;$J$35,$I$35&lt;7,$I$36&gt;=7),$I$36-7+1,IF(AND($J$36&gt;$J$35,$I$35&gt;=7,$I$36&lt;7),0,IF(AND($J$36&gt;$J$35,$I$35&gt;=7,$I$36&gt;=7),$I$36-7+1)))))))))</f>
        <v>3</v>
      </c>
      <c r="F83" s="2292">
        <f>F82</f>
        <v>0</v>
      </c>
      <c r="G83" s="1294">
        <f>E83/12*F83</f>
        <v>0</v>
      </c>
      <c r="H83" s="1294"/>
      <c r="I83" s="2297">
        <v>0</v>
      </c>
      <c r="J83" s="2089">
        <f>ROUNDDOWN(L83-I83,0)</f>
        <v>0</v>
      </c>
      <c r="K83" s="1872"/>
      <c r="L83" s="1296">
        <f>ROUNDDOWN((D83*E83*F83/12),0)</f>
        <v>0</v>
      </c>
      <c r="M83" s="1298">
        <f>SUM(L82,L83)</f>
        <v>0</v>
      </c>
      <c r="N83" s="948"/>
      <c r="O83" s="20"/>
      <c r="BK83" s="911" t="s">
        <v>220</v>
      </c>
      <c r="BL83" s="2274" t="s">
        <v>63</v>
      </c>
      <c r="BM83" s="2274" t="s">
        <v>319</v>
      </c>
      <c r="BN83" s="2385" t="s">
        <v>341</v>
      </c>
      <c r="BO83" s="2344" t="s">
        <v>210</v>
      </c>
      <c r="BP83" s="2344" t="s">
        <v>76</v>
      </c>
      <c r="BQ83" s="2747" t="s">
        <v>15</v>
      </c>
      <c r="BR83" s="2748"/>
      <c r="BS83" s="913"/>
      <c r="BT83" s="913"/>
      <c r="BU83" s="913"/>
      <c r="BV83" s="913"/>
      <c r="BW83" s="913"/>
      <c r="BX83" s="913"/>
      <c r="BY83" s="913"/>
      <c r="BZ83" s="913"/>
      <c r="CA83" s="910"/>
      <c r="CB83"/>
      <c r="CC83"/>
    </row>
    <row r="84" spans="1:81" s="10" customFormat="1" x14ac:dyDescent="0.25">
      <c r="A84" s="2209"/>
      <c r="B84" s="2204"/>
      <c r="C84" s="17"/>
      <c r="D84" s="2815" t="s">
        <v>40</v>
      </c>
      <c r="E84" s="2816"/>
      <c r="F84" s="2816"/>
      <c r="G84" s="2876"/>
      <c r="H84" s="2210"/>
      <c r="I84" s="1401">
        <f>ROUNDDOWN(SUM(I82,I83)*$B$126,0)</f>
        <v>0</v>
      </c>
      <c r="J84" s="1401">
        <f>ROUNDDOWN(SUM(J82,J83)*$B$126,0)</f>
        <v>0</v>
      </c>
      <c r="K84" s="1872"/>
      <c r="L84" s="1401">
        <f>ROUNDDOWN(SUM(L82,L83)*$B$126,0)</f>
        <v>0</v>
      </c>
      <c r="M84" s="1308"/>
      <c r="N84" s="68"/>
      <c r="O84" s="34"/>
      <c r="BK84" s="906" t="s">
        <v>221</v>
      </c>
      <c r="BL84" s="917"/>
      <c r="BM84" s="2276"/>
      <c r="BN84" s="901">
        <v>1</v>
      </c>
      <c r="BO84" s="945"/>
      <c r="BP84" s="1935"/>
      <c r="BQ84" s="2856">
        <f t="shared" ref="BQ84:BQ135" si="23">BO84*BP84*BN84</f>
        <v>0</v>
      </c>
      <c r="BR84" s="2856"/>
      <c r="BS84" s="2085">
        <f t="shared" ref="BS84:BS115" si="24">IF(BM84="Evaluation",BQ84,0)</f>
        <v>0</v>
      </c>
      <c r="BT84" s="913"/>
      <c r="BU84" s="913"/>
      <c r="BV84" s="913"/>
      <c r="BW84" s="913"/>
      <c r="BX84" s="913"/>
      <c r="BY84" s="913"/>
      <c r="BZ84" s="913"/>
      <c r="CA84" s="910"/>
      <c r="CB84" s="38"/>
      <c r="CC84" s="38"/>
    </row>
    <row r="85" spans="1:81" s="2079" customFormat="1" x14ac:dyDescent="0.25">
      <c r="A85" s="2212">
        <f>'BP1'!A84</f>
        <v>0</v>
      </c>
      <c r="B85" s="1292">
        <f>'BP1'!B84</f>
        <v>0</v>
      </c>
      <c r="C85" s="2213"/>
      <c r="D85" s="1292">
        <f>'BP2'!D86</f>
        <v>0</v>
      </c>
      <c r="E85" s="1292">
        <f>IF(AND($J$35=$J$36,$I$35&lt;7,$I$36&lt;7),$I$36-$I$35+1,IF(AND($J$35=$J$36,$I$35&lt;7,$I$36&gt;=7),7-$I$35,IF(AND($J$35=$J$36,$I$35&gt;=7,$I$36&gt;=7),$I$36-$I$35+1,IF(AND($J$36&gt;$J$35,$I$35&gt;=7,$I$36&gt;7),7-$I$35+12,IF(AND($J550&gt;$J$35,$I$35&lt;7,$I$36&gt;=7),7-$I$35,IF(AND($J$36&gt;$J$35,$I$35&gt;=7,$I$36&lt;7),12-$I$35+1+$I$36,IF(AND($J$36&gt;$J$35,$I$35&lt;7,$I$36&lt;7),7-$I$35,IF(AND($J$36&gt;$J$35,$I$35&gt;=7,$I$36&gt;=7),12-$I$35+7))))))))</f>
        <v>9</v>
      </c>
      <c r="F85" s="2366">
        <f>IF('Cover Sheet and Summary'!M40&gt;2,'BP1'!G84,0)</f>
        <v>0</v>
      </c>
      <c r="G85" s="1292">
        <f>E85/12*F85</f>
        <v>0</v>
      </c>
      <c r="H85" s="1292"/>
      <c r="I85" s="2297">
        <v>0</v>
      </c>
      <c r="J85" s="1595">
        <f>ROUNDDOWN(L85-I85,0)</f>
        <v>0</v>
      </c>
      <c r="K85" s="2217"/>
      <c r="L85" s="2215">
        <f>ROUNDDOWN((D85*E85*F85/12),0)</f>
        <v>0</v>
      </c>
      <c r="M85" s="1298"/>
      <c r="N85" s="68"/>
      <c r="O85" s="2080"/>
      <c r="BK85" s="906"/>
      <c r="BL85" s="917"/>
      <c r="BM85" s="2276"/>
      <c r="BN85" s="901">
        <v>1</v>
      </c>
      <c r="BO85" s="945"/>
      <c r="BP85" s="1935"/>
      <c r="BQ85" s="2856">
        <f t="shared" si="23"/>
        <v>0</v>
      </c>
      <c r="BR85" s="2856"/>
      <c r="BS85" s="2085">
        <f t="shared" si="24"/>
        <v>0</v>
      </c>
      <c r="BT85" s="2086"/>
      <c r="BU85" s="2086"/>
      <c r="BV85" s="2086"/>
      <c r="BW85" s="2086"/>
      <c r="BX85" s="2086"/>
      <c r="BY85" s="2086"/>
      <c r="BZ85" s="2086"/>
      <c r="CA85" s="2085"/>
      <c r="CB85" s="10"/>
      <c r="CC85" s="10"/>
    </row>
    <row r="86" spans="1:81" s="2079" customFormat="1" x14ac:dyDescent="0.25">
      <c r="A86" s="2212">
        <f>IF(I71&lt;&gt;7,A85,"")</f>
        <v>0</v>
      </c>
      <c r="B86" s="2253"/>
      <c r="C86" s="2213"/>
      <c r="D86" s="1292">
        <f>IF($AE$30=FALSE,D85,SUM(D85,(D85*'Cover Sheet and Summary'!$H$13/100)))</f>
        <v>0</v>
      </c>
      <c r="E86" s="1807">
        <f>IF(AND($J$36=$J$35,$I$35&gt;=7),0,IF(AND($J$36=$J$35,$I$36&lt;=12),$I$36-7+1,IF(AND($J$36=$J$35,$I$36-$I$35&lt;=6),0,IF(AND($J$36=$J$35,$I$36&lt;7),0,IF(AND($J$36=$J$35,$I$36&gt;=7),$I$36-7+1,IF(AND($J$36&gt;$J$35,$I$35&lt;7,$I$36&lt;7),12-7+$I$36+1,IF(AND($J$36&gt;$J$35,$I$35&lt;7,$I$36&gt;=7),$I$36-7+1,IF(AND($J$36&gt;$J$35,$I$35&gt;=7,$I$36&lt;7),0,IF(AND($J$36&gt;$J$35,$I$35&gt;=7,$I$36&gt;=7),$I$36-7+1)))))))))</f>
        <v>3</v>
      </c>
      <c r="F86" s="2293">
        <f>F85</f>
        <v>0</v>
      </c>
      <c r="G86" s="1292">
        <f>E86/12*F86</f>
        <v>0</v>
      </c>
      <c r="H86" s="1292"/>
      <c r="I86" s="2297">
        <v>0</v>
      </c>
      <c r="J86" s="1595">
        <f>ROUNDDOWN(L86-I86,0)</f>
        <v>0</v>
      </c>
      <c r="K86" s="2218"/>
      <c r="L86" s="2215">
        <f>ROUNDDOWN((D86*E86*F86/12),0)</f>
        <v>0</v>
      </c>
      <c r="M86" s="1298">
        <f>SUM(L85,L86)</f>
        <v>0</v>
      </c>
      <c r="N86" s="68"/>
      <c r="O86" s="2080"/>
      <c r="BK86" s="906"/>
      <c r="BL86" s="917"/>
      <c r="BM86" s="2276"/>
      <c r="BN86" s="901">
        <v>1</v>
      </c>
      <c r="BO86" s="945"/>
      <c r="BP86" s="1935"/>
      <c r="BQ86" s="2856">
        <f t="shared" si="23"/>
        <v>0</v>
      </c>
      <c r="BR86" s="2856"/>
      <c r="BS86" s="2085">
        <f t="shared" si="24"/>
        <v>0</v>
      </c>
      <c r="BT86" s="2086"/>
      <c r="BU86" s="2086"/>
      <c r="BV86" s="2086"/>
      <c r="BW86" s="2086"/>
      <c r="BX86" s="2086"/>
      <c r="BY86" s="2086"/>
      <c r="BZ86" s="2086"/>
      <c r="CA86" s="2085"/>
    </row>
    <row r="87" spans="1:81" s="2079" customFormat="1" x14ac:dyDescent="0.25">
      <c r="A87" s="2244"/>
      <c r="B87" s="1284"/>
      <c r="C87" s="2252"/>
      <c r="D87" s="1292" t="s">
        <v>40</v>
      </c>
      <c r="E87" s="2877" t="s">
        <v>40</v>
      </c>
      <c r="F87" s="2951"/>
      <c r="G87" s="1292"/>
      <c r="H87" s="1292"/>
      <c r="I87" s="2089"/>
      <c r="J87" s="1595">
        <f>ROUNDDOWN(SUM(J85,J86)*$B$126,0)</f>
        <v>0</v>
      </c>
      <c r="K87" s="2218"/>
      <c r="L87" s="2215">
        <f>ROUNDDOWN(SUM(L85,L86)*$B$126,0)</f>
        <v>0</v>
      </c>
      <c r="M87" s="1298"/>
      <c r="N87" s="68"/>
      <c r="O87" s="2080"/>
      <c r="BK87" s="906"/>
      <c r="BL87" s="917"/>
      <c r="BM87" s="2276"/>
      <c r="BN87" s="901">
        <v>1</v>
      </c>
      <c r="BO87" s="945"/>
      <c r="BP87" s="1935"/>
      <c r="BQ87" s="2856">
        <f t="shared" si="23"/>
        <v>0</v>
      </c>
      <c r="BR87" s="2856"/>
      <c r="BS87" s="2085">
        <f t="shared" si="24"/>
        <v>0</v>
      </c>
      <c r="BT87" s="2086"/>
      <c r="BU87" s="2086"/>
      <c r="BV87" s="2086"/>
      <c r="BW87" s="2086"/>
      <c r="BX87" s="2086"/>
      <c r="BY87" s="2086"/>
      <c r="BZ87" s="2086"/>
      <c r="CA87" s="2085"/>
    </row>
    <row r="88" spans="1:81" s="2079" customFormat="1" x14ac:dyDescent="0.25">
      <c r="A88" s="2212">
        <f>'BP1'!A87</f>
        <v>0</v>
      </c>
      <c r="B88" s="2254">
        <f>'BP1'!B87</f>
        <v>0</v>
      </c>
      <c r="C88" s="2213"/>
      <c r="D88" s="1292">
        <f>'BP2'!D89</f>
        <v>0</v>
      </c>
      <c r="E88" s="2261">
        <f>IF(AND($J$35=$J$36,$I$35&lt;7,$I$36&lt;7),$I$36-$I$35+1,IF(AND($J$35=$J$36,$I$35&lt;7,$I$36&gt;=7),7-$I$35,IF(AND($J$35=$J$36,$I$35&gt;=7,$I$36&gt;=7),$I$36-$I$35+1,IF(AND($J$36&gt;$J$35,$I$35&gt;=7,$I$36&gt;7),7-$I$35+12,IF(AND($J553&gt;$J$35,$I$35&lt;7,$I$36&gt;=7),7-$I$35,IF(AND($J$36&gt;$J$35,$I$35&gt;=7,$I$36&lt;7),12-$I$35+1+$I$36,IF(AND($J$36&gt;$J$35,$I$35&lt;7,$I$36&lt;7),7-$I$35,IF(AND($J$36&gt;$J$35,$I$35&gt;=7,$I$36&gt;=7),12-$I$35+7))))))))</f>
        <v>9</v>
      </c>
      <c r="F88" s="2366">
        <f>IF('Cover Sheet and Summary'!M40&gt;2,'BP1'!G87,0)</f>
        <v>0</v>
      </c>
      <c r="G88" s="1292">
        <f>E88/12*F88</f>
        <v>0</v>
      </c>
      <c r="H88" s="1292"/>
      <c r="I88" s="2297">
        <v>0</v>
      </c>
      <c r="J88" s="1595">
        <f>ROUNDDOWN(L88-I88,0)</f>
        <v>0</v>
      </c>
      <c r="K88" s="2217"/>
      <c r="L88" s="2215">
        <f>ROUNDDOWN((D88*E88*F88/12),0)</f>
        <v>0</v>
      </c>
      <c r="M88" s="1298"/>
      <c r="N88" s="68"/>
      <c r="O88" s="2080"/>
      <c r="BK88" s="906"/>
      <c r="BL88" s="917"/>
      <c r="BM88" s="2276"/>
      <c r="BN88" s="901">
        <v>1</v>
      </c>
      <c r="BO88" s="945"/>
      <c r="BP88" s="1935"/>
      <c r="BQ88" s="2856">
        <f t="shared" si="23"/>
        <v>0</v>
      </c>
      <c r="BR88" s="2856"/>
      <c r="BS88" s="2085">
        <f t="shared" si="24"/>
        <v>0</v>
      </c>
      <c r="BT88" s="2086"/>
      <c r="BU88" s="2086"/>
      <c r="BV88" s="2086"/>
      <c r="BW88" s="2086"/>
      <c r="BX88" s="2086"/>
      <c r="BY88" s="2086"/>
      <c r="BZ88" s="2086"/>
      <c r="CA88" s="2085"/>
    </row>
    <row r="89" spans="1:81" s="2079" customFormat="1" x14ac:dyDescent="0.25">
      <c r="A89" s="2212">
        <f>IF(I71&lt;&gt;7,A88,"")</f>
        <v>0</v>
      </c>
      <c r="B89" s="2253"/>
      <c r="C89" s="2213"/>
      <c r="D89" s="1292">
        <f>IF($AE$30=FALSE,D88,SUM(D88,(D88*'Cover Sheet and Summary'!$H$13/100)))</f>
        <v>0</v>
      </c>
      <c r="E89" s="1807">
        <f>IF(AND($J$36=$J$35,$I$35&gt;=7),0,IF(AND($J$36=$J$35,$I$36&lt;=12),$I$36-7+1,IF(AND($J$36=$J$35,$I$36-$I$35&lt;=6),0,IF(AND($J$36=$J$35,$I$36&lt;7),0,IF(AND($J$36=$J$35,$I$36&gt;=7),$I$36-7+1,IF(AND($J$36&gt;$J$35,$I$35&lt;7,$I$36&lt;7),12-7+$I$36+1,IF(AND($J$36&gt;$J$35,$I$35&lt;7,$I$36&gt;=7),$I$36-7+1,IF(AND($J$36&gt;$J$35,$I$35&gt;=7,$I$36&lt;7),0,IF(AND($J$36&gt;$J$35,$I$35&gt;=7,$I$36&gt;=7),$I$36-7+1)))))))))</f>
        <v>3</v>
      </c>
      <c r="F89" s="2255">
        <f>F88</f>
        <v>0</v>
      </c>
      <c r="G89" s="1292">
        <f>E89/12*F89</f>
        <v>0</v>
      </c>
      <c r="H89" s="1292"/>
      <c r="I89" s="2297">
        <v>0</v>
      </c>
      <c r="J89" s="1595">
        <f>ROUNDDOWN(L89-I89,0)</f>
        <v>0</v>
      </c>
      <c r="K89" s="2218"/>
      <c r="L89" s="2215">
        <f>ROUNDDOWN((D89*E89*F89/12),0)</f>
        <v>0</v>
      </c>
      <c r="M89" s="1298">
        <f>SUM(L88,L89)</f>
        <v>0</v>
      </c>
      <c r="N89" s="68"/>
      <c r="O89" s="2080"/>
      <c r="BK89" s="906"/>
      <c r="BL89" s="917"/>
      <c r="BM89" s="2276"/>
      <c r="BN89" s="901">
        <v>1</v>
      </c>
      <c r="BO89" s="945"/>
      <c r="BP89" s="1935"/>
      <c r="BQ89" s="2856">
        <f t="shared" si="23"/>
        <v>0</v>
      </c>
      <c r="BR89" s="2856"/>
      <c r="BS89" s="2085">
        <f t="shared" si="24"/>
        <v>0</v>
      </c>
      <c r="BT89" s="2086"/>
      <c r="BU89" s="2086"/>
      <c r="BV89" s="2086"/>
      <c r="BW89" s="2086"/>
      <c r="BX89" s="2086"/>
      <c r="BY89" s="2086"/>
      <c r="BZ89" s="2086"/>
      <c r="CA89" s="2085"/>
    </row>
    <row r="90" spans="1:81" s="2079" customFormat="1" x14ac:dyDescent="0.25">
      <c r="A90" s="2244"/>
      <c r="B90" s="1284"/>
      <c r="C90" s="2252"/>
      <c r="D90" s="1292" t="s">
        <v>40</v>
      </c>
      <c r="E90" s="2877" t="s">
        <v>40</v>
      </c>
      <c r="F90" s="2951"/>
      <c r="G90" s="1292"/>
      <c r="H90" s="1292"/>
      <c r="I90" s="2089"/>
      <c r="J90" s="1595">
        <f>ROUNDDOWN(SUM(J88,J89)*$B$126,0)</f>
        <v>0</v>
      </c>
      <c r="K90" s="2218"/>
      <c r="L90" s="2215">
        <f>ROUNDDOWN(SUM(L88,L89)*$B$126,0)</f>
        <v>0</v>
      </c>
      <c r="M90" s="1298"/>
      <c r="N90" s="68"/>
      <c r="O90" s="2080"/>
      <c r="BK90" s="906"/>
      <c r="BL90" s="917"/>
      <c r="BM90" s="2276"/>
      <c r="BN90" s="901">
        <v>1</v>
      </c>
      <c r="BO90" s="945"/>
      <c r="BP90" s="1935"/>
      <c r="BQ90" s="2856">
        <f t="shared" si="23"/>
        <v>0</v>
      </c>
      <c r="BR90" s="2856"/>
      <c r="BS90" s="2085">
        <f t="shared" si="24"/>
        <v>0</v>
      </c>
      <c r="BT90" s="2086"/>
      <c r="BU90" s="2086"/>
      <c r="BV90" s="2086"/>
      <c r="BW90" s="2086"/>
      <c r="BX90" s="2086"/>
      <c r="BY90" s="2086"/>
      <c r="BZ90" s="2086"/>
      <c r="CA90" s="2085"/>
    </row>
    <row r="91" spans="1:81" s="2079" customFormat="1" x14ac:dyDescent="0.25">
      <c r="A91" s="2212">
        <f>'BP1'!A90</f>
        <v>0</v>
      </c>
      <c r="B91" s="2254">
        <f>'BP1'!B90</f>
        <v>0</v>
      </c>
      <c r="C91" s="2213"/>
      <c r="D91" s="1292">
        <f>'BP2'!D92</f>
        <v>0</v>
      </c>
      <c r="E91" s="1292">
        <f>IF(AND($J$35=$J$36,$I$35&lt;7,$I$36&lt;7),$I$36-$I$35+1,IF(AND($J$35=$J$36,$I$35&lt;7,$I$36&gt;=7),7-$I$35,IF(AND($J$35=$J$36,$I$35&gt;=7,$I$36&gt;=7),$I$36-$I$35+1,IF(AND($J$36&gt;$J$35,$I$35&gt;=7,$I$36&gt;7),7-$I$35+12,IF(AND($J556&gt;$J$35,$I$35&lt;7,$I$36&gt;=7),7-$I$35,IF(AND($J$36&gt;$J$35,$I$35&gt;=7,$I$36&lt;7),12-$I$35+1+$I$36,IF(AND($J$36&gt;$J$35,$I$35&lt;7,$I$36&lt;7),7-$I$35,IF(AND($J$36&gt;$J$35,$I$35&gt;=7,$I$36&gt;=7),12-$I$35+7))))))))</f>
        <v>9</v>
      </c>
      <c r="F91" s="2366">
        <f>IF('Cover Sheet and Summary'!M40&gt;2,'BP1'!G90,0)</f>
        <v>0</v>
      </c>
      <c r="G91" s="1292">
        <f>E91/12*F91</f>
        <v>0</v>
      </c>
      <c r="H91" s="1292"/>
      <c r="I91" s="2297">
        <v>0</v>
      </c>
      <c r="J91" s="1595">
        <f>ROUNDDOWN(L91-I91,0)</f>
        <v>0</v>
      </c>
      <c r="K91" s="2217"/>
      <c r="L91" s="2215">
        <f>ROUNDDOWN((D91*E91*F91/12),0)</f>
        <v>0</v>
      </c>
      <c r="M91" s="1298"/>
      <c r="N91" s="68"/>
      <c r="O91" s="2080"/>
      <c r="BK91" s="906"/>
      <c r="BL91" s="917"/>
      <c r="BM91" s="2276"/>
      <c r="BN91" s="901">
        <v>1</v>
      </c>
      <c r="BO91" s="945"/>
      <c r="BP91" s="1935"/>
      <c r="BQ91" s="2856">
        <f t="shared" si="23"/>
        <v>0</v>
      </c>
      <c r="BR91" s="2856"/>
      <c r="BS91" s="2085">
        <f t="shared" si="24"/>
        <v>0</v>
      </c>
      <c r="BT91" s="2086"/>
      <c r="BU91" s="2086"/>
      <c r="BV91" s="2086"/>
      <c r="BW91" s="2086"/>
      <c r="BX91" s="2086"/>
      <c r="BY91" s="2086"/>
      <c r="BZ91" s="2086"/>
      <c r="CA91" s="2085"/>
    </row>
    <row r="92" spans="1:81" s="2079" customFormat="1" x14ac:dyDescent="0.25">
      <c r="A92" s="2212">
        <f>IF(I71&lt;&gt;7,A91,"")</f>
        <v>0</v>
      </c>
      <c r="B92" s="2253"/>
      <c r="C92" s="2213"/>
      <c r="D92" s="1292">
        <f>IF($AE$30=FALSE,D91,SUM(D91,(D91*'Cover Sheet and Summary'!$H$13/100)))</f>
        <v>0</v>
      </c>
      <c r="E92" s="1807">
        <f>IF(AND($J$36=$J$35,$I$35&gt;=7),0,IF(AND($J$36=$J$35,$I$36&lt;=12),$I$36-7+1,IF(AND($J$36=$J$35,$I$36-$I$35&lt;=6),0,IF(AND($J$36=$J$35,$I$36&lt;7),0,IF(AND($J$36=$J$35,$I$36&gt;=7),$I$36-7+1,IF(AND($J$36&gt;$J$35,$I$35&lt;7,$I$36&lt;7),12-7+$I$36+1,IF(AND($J$36&gt;$J$35,$I$35&lt;7,$I$36&gt;=7),$I$36-7+1,IF(AND($J$36&gt;$J$35,$I$35&gt;=7,$I$36&lt;7),0,IF(AND($J$36&gt;$J$35,$I$35&gt;=7,$I$36&gt;=7),$I$36-7+1)))))))))</f>
        <v>3</v>
      </c>
      <c r="F92" s="2255">
        <f>F91</f>
        <v>0</v>
      </c>
      <c r="G92" s="1292">
        <f>E92/12*F92</f>
        <v>0</v>
      </c>
      <c r="H92" s="1292"/>
      <c r="I92" s="2297">
        <v>0</v>
      </c>
      <c r="J92" s="1595">
        <f>ROUNDDOWN(L92-I92,0)</f>
        <v>0</v>
      </c>
      <c r="K92" s="2218"/>
      <c r="L92" s="2215">
        <f>ROUNDDOWN((D92*E92*F92/12),0)</f>
        <v>0</v>
      </c>
      <c r="M92" s="1298">
        <f>SUM(L91,L92)</f>
        <v>0</v>
      </c>
      <c r="N92" s="68"/>
      <c r="O92" s="2080"/>
      <c r="BK92" s="906"/>
      <c r="BL92" s="917"/>
      <c r="BM92" s="2276"/>
      <c r="BN92" s="901">
        <v>1</v>
      </c>
      <c r="BO92" s="945"/>
      <c r="BP92" s="1935"/>
      <c r="BQ92" s="2856">
        <f t="shared" si="23"/>
        <v>0</v>
      </c>
      <c r="BR92" s="2856"/>
      <c r="BS92" s="2085">
        <f t="shared" si="24"/>
        <v>0</v>
      </c>
      <c r="BT92" s="2086"/>
      <c r="BU92" s="2086"/>
      <c r="BV92" s="2086"/>
      <c r="BW92" s="2086"/>
      <c r="BX92" s="2086"/>
      <c r="BY92" s="2086"/>
      <c r="BZ92" s="2086"/>
      <c r="CA92" s="2085"/>
    </row>
    <row r="93" spans="1:81" s="2079" customFormat="1" x14ac:dyDescent="0.25">
      <c r="A93" s="2244"/>
      <c r="B93" s="1284"/>
      <c r="C93" s="2252"/>
      <c r="D93" s="1292" t="s">
        <v>40</v>
      </c>
      <c r="E93" s="2877" t="s">
        <v>40</v>
      </c>
      <c r="F93" s="2951"/>
      <c r="G93" s="1292"/>
      <c r="H93" s="1292"/>
      <c r="I93" s="2089"/>
      <c r="J93" s="1595">
        <f>ROUNDDOWN(SUM(J91,J92)*$B$126,0)</f>
        <v>0</v>
      </c>
      <c r="K93" s="2218"/>
      <c r="L93" s="2215">
        <f>ROUNDDOWN(SUM(L91,L92)*$B$126,0)</f>
        <v>0</v>
      </c>
      <c r="M93" s="1298"/>
      <c r="N93" s="68"/>
      <c r="O93" s="2080"/>
      <c r="BK93" s="906"/>
      <c r="BL93" s="917"/>
      <c r="BM93" s="2276"/>
      <c r="BN93" s="901">
        <v>1</v>
      </c>
      <c r="BO93" s="945"/>
      <c r="BP93" s="1935"/>
      <c r="BQ93" s="2856">
        <f t="shared" si="23"/>
        <v>0</v>
      </c>
      <c r="BR93" s="2856"/>
      <c r="BS93" s="2085">
        <f t="shared" si="24"/>
        <v>0</v>
      </c>
      <c r="BT93" s="2086"/>
      <c r="BU93" s="2086"/>
      <c r="BV93" s="2086"/>
      <c r="BW93" s="2086"/>
      <c r="BX93" s="2086"/>
      <c r="BY93" s="2086"/>
      <c r="BZ93" s="2086"/>
      <c r="CA93" s="2085"/>
    </row>
    <row r="94" spans="1:81" s="2079" customFormat="1" x14ac:dyDescent="0.25">
      <c r="A94" s="2212">
        <f>'BP1'!A93</f>
        <v>0</v>
      </c>
      <c r="B94" s="2254">
        <f>'BP1'!B93</f>
        <v>0</v>
      </c>
      <c r="C94" s="2213"/>
      <c r="D94" s="1292">
        <f>'BP2'!D95</f>
        <v>0</v>
      </c>
      <c r="E94" s="2261">
        <f>IF(AND($J$35=$J$36,$I$35&lt;7,$I$36&lt;7),$I$36-$I$35+1,IF(AND($J$35=$J$36,$I$35&lt;7,$I$36&gt;=7),7-$I$35,IF(AND($J$35=$J$36,$I$35&gt;=7,$I$36&gt;=7),$I$36-$I$35+1,IF(AND($J$36&gt;$J$35,$I$35&gt;=7,$I$36&gt;7),7-$I$35+12,IF(AND($J559&gt;$J$35,$I$35&lt;7,$I$36&gt;=7),7-$I$35,IF(AND($J$36&gt;$J$35,$I$35&gt;=7,$I$36&lt;7),12-$I$35+1+$I$36,IF(AND($J$36&gt;$J$35,$I$35&lt;7,$I$36&lt;7),7-$I$35,IF(AND($J$36&gt;$J$35,$I$35&gt;=7,$I$36&gt;=7),12-$I$35+7))))))))</f>
        <v>9</v>
      </c>
      <c r="F94" s="2366">
        <f>IF('Cover Sheet and Summary'!M40&gt;2,'BP1'!G93,0)</f>
        <v>0</v>
      </c>
      <c r="G94" s="1292">
        <f>E94/12*F94</f>
        <v>0</v>
      </c>
      <c r="H94" s="1292"/>
      <c r="I94" s="2297">
        <v>0</v>
      </c>
      <c r="J94" s="1595">
        <f>ROUNDDOWN(L94-I94,0)</f>
        <v>0</v>
      </c>
      <c r="K94" s="2217"/>
      <c r="L94" s="2215">
        <f>ROUNDDOWN((D94*E94*F94/12),0)</f>
        <v>0</v>
      </c>
      <c r="M94" s="1298"/>
      <c r="N94" s="68"/>
      <c r="O94" s="2080"/>
      <c r="BK94" s="906"/>
      <c r="BL94" s="917"/>
      <c r="BM94" s="2276"/>
      <c r="BN94" s="901">
        <v>1</v>
      </c>
      <c r="BO94" s="945"/>
      <c r="BP94" s="1935"/>
      <c r="BQ94" s="2856">
        <f t="shared" si="23"/>
        <v>0</v>
      </c>
      <c r="BR94" s="2856"/>
      <c r="BS94" s="2085">
        <f t="shared" si="24"/>
        <v>0</v>
      </c>
      <c r="BT94" s="2086"/>
      <c r="BU94" s="2086"/>
      <c r="BV94" s="2086"/>
      <c r="BW94" s="2086"/>
      <c r="BX94" s="2086"/>
      <c r="BY94" s="2086"/>
      <c r="BZ94" s="2086"/>
      <c r="CA94" s="2085"/>
    </row>
    <row r="95" spans="1:81" s="2079" customFormat="1" x14ac:dyDescent="0.25">
      <c r="A95" s="2212">
        <f>IF(I71&lt;&gt;7,A94,"")</f>
        <v>0</v>
      </c>
      <c r="B95" s="2253"/>
      <c r="C95" s="2213"/>
      <c r="D95" s="1292">
        <f>IF($AE$30=FALSE,D94,SUM(D94,(D94*'Cover Sheet and Summary'!$H$13/100)))</f>
        <v>0</v>
      </c>
      <c r="E95" s="1807">
        <f>IF(AND($J$36=$J$35,$I$35&gt;=7),0,IF(AND($J$36=$J$35,$I$36&lt;=12),$I$36-7+1,IF(AND($J$36=$J$35,$I$36-$I$35&lt;=6),0,IF(AND($J$36=$J$35,$I$36&lt;7),0,IF(AND($J$36=$J$35,$I$36&gt;=7),$I$36-7+1,IF(AND($J$36&gt;$J$35,$I$35&lt;7,$I$36&lt;7),12-7+$I$36+1,IF(AND($J$36&gt;$J$35,$I$35&lt;7,$I$36&gt;=7),$I$36-7+1,IF(AND($J$36&gt;$J$35,$I$35&gt;=7,$I$36&lt;7),0,IF(AND($J$36&gt;$J$35,$I$35&gt;=7,$I$36&gt;=7),$I$36-7+1)))))))))</f>
        <v>3</v>
      </c>
      <c r="F95" s="2255">
        <f>F94</f>
        <v>0</v>
      </c>
      <c r="G95" s="1292">
        <f>E95/12*F95</f>
        <v>0</v>
      </c>
      <c r="H95" s="1292"/>
      <c r="I95" s="2399">
        <v>0</v>
      </c>
      <c r="J95" s="1595">
        <f>ROUNDDOWN(L95-I95,0)</f>
        <v>0</v>
      </c>
      <c r="K95" s="2218"/>
      <c r="L95" s="2215">
        <f>ROUNDDOWN((D95*E95*F95/12),0)</f>
        <v>0</v>
      </c>
      <c r="M95" s="1298">
        <f>SUM(L94,L95)</f>
        <v>0</v>
      </c>
      <c r="N95" s="68"/>
      <c r="O95" s="2080"/>
      <c r="BK95" s="906"/>
      <c r="BL95" s="917"/>
      <c r="BM95" s="2276"/>
      <c r="BN95" s="901">
        <v>1</v>
      </c>
      <c r="BO95" s="945"/>
      <c r="BP95" s="1935"/>
      <c r="BQ95" s="2856">
        <f t="shared" si="23"/>
        <v>0</v>
      </c>
      <c r="BR95" s="2856"/>
      <c r="BS95" s="2085">
        <f t="shared" si="24"/>
        <v>0</v>
      </c>
      <c r="BT95" s="2086"/>
      <c r="BU95" s="2086"/>
      <c r="BV95" s="2086"/>
      <c r="BW95" s="2086"/>
      <c r="BX95" s="2086"/>
      <c r="BY95" s="2086"/>
      <c r="BZ95" s="2086"/>
      <c r="CA95" s="2085"/>
    </row>
    <row r="96" spans="1:81" s="2079" customFormat="1" x14ac:dyDescent="0.25">
      <c r="A96" s="2244"/>
      <c r="B96" s="1284"/>
      <c r="C96" s="2252"/>
      <c r="D96" s="1292" t="s">
        <v>40</v>
      </c>
      <c r="E96" s="2877" t="s">
        <v>40</v>
      </c>
      <c r="F96" s="2951"/>
      <c r="G96" s="1292"/>
      <c r="H96" s="1292"/>
      <c r="I96" s="2089"/>
      <c r="J96" s="1595">
        <f>ROUNDDOWN(SUM(J94,J95)*$B$126,0)</f>
        <v>0</v>
      </c>
      <c r="K96" s="2218"/>
      <c r="L96" s="2215">
        <f>ROUNDDOWN(SUM(L94,L95)*$B$126,0)</f>
        <v>0</v>
      </c>
      <c r="M96" s="1298"/>
      <c r="N96" s="68"/>
      <c r="O96" s="2080"/>
      <c r="BK96" s="906"/>
      <c r="BL96" s="917"/>
      <c r="BM96" s="2276"/>
      <c r="BN96" s="901">
        <v>1</v>
      </c>
      <c r="BO96" s="945"/>
      <c r="BP96" s="1935"/>
      <c r="BQ96" s="2856">
        <f t="shared" si="23"/>
        <v>0</v>
      </c>
      <c r="BR96" s="2856"/>
      <c r="BS96" s="2085">
        <f t="shared" si="24"/>
        <v>0</v>
      </c>
      <c r="BT96" s="2086"/>
      <c r="BU96" s="2086"/>
      <c r="BV96" s="2086"/>
      <c r="BW96" s="2086"/>
      <c r="BX96" s="2086"/>
      <c r="BY96" s="2086"/>
      <c r="BZ96" s="2086"/>
      <c r="CA96" s="2085"/>
    </row>
    <row r="97" spans="1:79" s="2079" customFormat="1" x14ac:dyDescent="0.25">
      <c r="A97" s="2212">
        <f>'BP1'!A96</f>
        <v>0</v>
      </c>
      <c r="B97" s="2254">
        <f>'BP1'!B96</f>
        <v>0</v>
      </c>
      <c r="C97" s="2213"/>
      <c r="D97" s="1292">
        <f>'BP2'!D98</f>
        <v>0</v>
      </c>
      <c r="E97" s="2261">
        <f>IF(AND($J$35=$J$36,$I$35&lt;7,$I$36&lt;7),$I$36-$I$35+1,IF(AND($J$35=$J$36,$I$35&lt;7,$I$36&gt;=7),7-$I$35,IF(AND($J$35=$J$36,$I$35&gt;=7,$I$36&gt;=7),$I$36-$I$35+1,IF(AND($J$36&gt;$J$35,$I$35&gt;=7,$I$36&gt;7),7-$I$35+12,IF(AND($J562&gt;$J$35,$I$35&lt;7,$I$36&gt;=7),7-$I$35,IF(AND($J$36&gt;$J$35,$I$35&gt;=7,$I$36&lt;7),12-$I$35+1+$I$36,IF(AND($J$36&gt;$J$35,$I$35&lt;7,$I$36&lt;7),7-$I$35,IF(AND($J$36&gt;$J$35,$I$35&gt;=7,$I$36&gt;=7),12-$I$35+7))))))))</f>
        <v>9</v>
      </c>
      <c r="F97" s="2366">
        <f>IF('Cover Sheet and Summary'!M40&gt;2,'BP1'!G96,0)</f>
        <v>0</v>
      </c>
      <c r="G97" s="1292">
        <f>E97/12*F97</f>
        <v>0</v>
      </c>
      <c r="H97" s="1292"/>
      <c r="I97" s="2297">
        <v>0</v>
      </c>
      <c r="J97" s="1595">
        <f>ROUNDDOWN(L97-I97,0)</f>
        <v>0</v>
      </c>
      <c r="K97" s="2217"/>
      <c r="L97" s="2215">
        <f>ROUNDDOWN((D97*E97*F97/12),0)</f>
        <v>0</v>
      </c>
      <c r="M97" s="1298"/>
      <c r="N97" s="68"/>
      <c r="O97" s="2080"/>
      <c r="BK97" s="906"/>
      <c r="BL97" s="917"/>
      <c r="BM97" s="2276"/>
      <c r="BN97" s="901">
        <v>1</v>
      </c>
      <c r="BO97" s="945"/>
      <c r="BP97" s="1935"/>
      <c r="BQ97" s="2856">
        <f t="shared" si="23"/>
        <v>0</v>
      </c>
      <c r="BR97" s="2856"/>
      <c r="BS97" s="2085">
        <f t="shared" si="24"/>
        <v>0</v>
      </c>
      <c r="BT97" s="2086"/>
      <c r="BU97" s="2086"/>
      <c r="BV97" s="2086"/>
      <c r="BW97" s="2086"/>
      <c r="BX97" s="2086"/>
      <c r="BY97" s="2086"/>
      <c r="BZ97" s="2086"/>
      <c r="CA97" s="2085"/>
    </row>
    <row r="98" spans="1:79" s="2079" customFormat="1" x14ac:dyDescent="0.25">
      <c r="A98" s="2212">
        <f>IF(I71&lt;&gt;7,A97,"")</f>
        <v>0</v>
      </c>
      <c r="B98" s="2253"/>
      <c r="C98" s="2213"/>
      <c r="D98" s="1292">
        <f>IF($AE$30=FALSE,D97,SUM(D97,(D97*'Cover Sheet and Summary'!$H$13/100)))</f>
        <v>0</v>
      </c>
      <c r="E98" s="1807">
        <f>IF(AND($J$36=$J$35,$I$35&gt;=7),0,IF(AND($J$36=$J$35,$I$36&lt;=12),$I$36-7+1,IF(AND($J$36=$J$35,$I$36-$I$35&lt;=6),0,IF(AND($J$36=$J$35,$I$36&lt;7),0,IF(AND($J$36=$J$35,$I$36&gt;=7),$I$36-7+1,IF(AND($J$36&gt;$J$35,$I$35&lt;7,$I$36&lt;7),12-7+$I$36+1,IF(AND($J$36&gt;$J$35,$I$35&lt;7,$I$36&gt;=7),$I$36-7+1,IF(AND($J$36&gt;$J$35,$I$35&gt;=7,$I$36&lt;7),0,IF(AND($J$36&gt;$J$35,$I$35&gt;=7,$I$36&gt;=7),$I$36-7+1)))))))))</f>
        <v>3</v>
      </c>
      <c r="F98" s="2255">
        <f>F97</f>
        <v>0</v>
      </c>
      <c r="G98" s="1292">
        <f>E98/12*F98</f>
        <v>0</v>
      </c>
      <c r="H98" s="1292"/>
      <c r="I98" s="2297">
        <v>0</v>
      </c>
      <c r="J98" s="1595">
        <f>ROUNDDOWN(L98-I98,0)</f>
        <v>0</v>
      </c>
      <c r="K98" s="2218"/>
      <c r="L98" s="2215">
        <f>ROUNDDOWN((D98*E98*F98/12),0)</f>
        <v>0</v>
      </c>
      <c r="M98" s="1298">
        <f>SUM(L97,L98)</f>
        <v>0</v>
      </c>
      <c r="N98" s="68"/>
      <c r="O98" s="2080"/>
      <c r="BK98" s="906"/>
      <c r="BL98" s="917"/>
      <c r="BM98" s="2276"/>
      <c r="BN98" s="901">
        <v>1</v>
      </c>
      <c r="BO98" s="945"/>
      <c r="BP98" s="1935"/>
      <c r="BQ98" s="2856">
        <f t="shared" si="23"/>
        <v>0</v>
      </c>
      <c r="BR98" s="2856"/>
      <c r="BS98" s="2085">
        <f t="shared" si="24"/>
        <v>0</v>
      </c>
      <c r="BT98" s="2086"/>
      <c r="BU98" s="2086"/>
      <c r="BV98" s="2086"/>
      <c r="BW98" s="2086"/>
      <c r="BX98" s="2086"/>
      <c r="BY98" s="2086"/>
      <c r="BZ98" s="2086"/>
      <c r="CA98" s="2085"/>
    </row>
    <row r="99" spans="1:79" s="2079" customFormat="1" x14ac:dyDescent="0.25">
      <c r="A99" s="2244"/>
      <c r="B99" s="1284"/>
      <c r="C99" s="2252"/>
      <c r="D99" s="1292" t="s">
        <v>40</v>
      </c>
      <c r="E99" s="2877" t="s">
        <v>40</v>
      </c>
      <c r="F99" s="2951"/>
      <c r="G99" s="1292"/>
      <c r="H99" s="1292"/>
      <c r="I99" s="2089">
        <f>ROUNDDOWN(SUM(I97,I98)*$B$126,0)</f>
        <v>0</v>
      </c>
      <c r="J99" s="1595">
        <f>ROUNDDOWN(SUM(J97,J98)*$B$126,0)</f>
        <v>0</v>
      </c>
      <c r="K99" s="2218"/>
      <c r="L99" s="2215">
        <f>ROUNDDOWN(SUM(L97,L98)*$B$126,0)</f>
        <v>0</v>
      </c>
      <c r="M99" s="1298"/>
      <c r="N99" s="68"/>
      <c r="O99" s="2080"/>
      <c r="BK99" s="906"/>
      <c r="BL99" s="917"/>
      <c r="BM99" s="2276"/>
      <c r="BN99" s="901">
        <v>1</v>
      </c>
      <c r="BO99" s="945"/>
      <c r="BP99" s="1935"/>
      <c r="BQ99" s="2856">
        <f t="shared" si="23"/>
        <v>0</v>
      </c>
      <c r="BR99" s="2856"/>
      <c r="BS99" s="2085">
        <f t="shared" si="24"/>
        <v>0</v>
      </c>
      <c r="BT99" s="2086"/>
      <c r="BU99" s="2086"/>
      <c r="BV99" s="2086"/>
      <c r="BW99" s="2086"/>
      <c r="BX99" s="2086"/>
      <c r="BY99" s="2086"/>
      <c r="BZ99" s="2086"/>
      <c r="CA99" s="2085"/>
    </row>
    <row r="100" spans="1:79" s="2079" customFormat="1" x14ac:dyDescent="0.25">
      <c r="A100" s="2212">
        <f>'BP1'!A99</f>
        <v>0</v>
      </c>
      <c r="B100" s="2254">
        <f>'BP1'!B99</f>
        <v>0</v>
      </c>
      <c r="C100" s="2213"/>
      <c r="D100" s="1292">
        <f>'BP2'!D101</f>
        <v>0</v>
      </c>
      <c r="E100" s="2261">
        <f>IF(AND($J$35=$J$36,$I$35&lt;7,$I$36&lt;7),$I$36-$I$35+1,IF(AND($J$35=$J$36,$I$35&lt;7,$I$36&gt;=7),7-$I$35,IF(AND($J$35=$J$36,$I$35&gt;=7,$I$36&gt;=7),$I$36-$I$35+1,IF(AND($J$36&gt;$J$35,$I$35&gt;=7,$I$36&gt;7),7-$I$35+12,IF(AND($J565&gt;$J$35,$I$35&lt;7,$I$36&gt;=7),7-$I$35,IF(AND($J$36&gt;$J$35,$I$35&gt;=7,$I$36&lt;7),12-$I$35+1+$I$36,IF(AND($J$36&gt;$J$35,$I$35&lt;7,$I$36&lt;7),7-$I$35,IF(AND($J$36&gt;$J$35,$I$35&gt;=7,$I$36&gt;=7),12-$I$35+7))))))))</f>
        <v>9</v>
      </c>
      <c r="F100" s="2366">
        <f>IF('Cover Sheet and Summary'!M40&gt;2,'BP1'!G99,0)</f>
        <v>0</v>
      </c>
      <c r="G100" s="1292">
        <f>E100/12*F100</f>
        <v>0</v>
      </c>
      <c r="H100" s="1292"/>
      <c r="I100" s="2297">
        <v>0</v>
      </c>
      <c r="J100" s="1595">
        <f>ROUNDDOWN(L100-I100,0)</f>
        <v>0</v>
      </c>
      <c r="K100" s="2217"/>
      <c r="L100" s="2215">
        <f>ROUNDDOWN((D100*E100*F100/12),0)</f>
        <v>0</v>
      </c>
      <c r="M100" s="1298"/>
      <c r="N100" s="68"/>
      <c r="O100" s="2080"/>
      <c r="BK100" s="906"/>
      <c r="BL100" s="917"/>
      <c r="BM100" s="2276"/>
      <c r="BN100" s="901">
        <v>1</v>
      </c>
      <c r="BO100" s="945"/>
      <c r="BP100" s="1935"/>
      <c r="BQ100" s="2856">
        <f t="shared" si="23"/>
        <v>0</v>
      </c>
      <c r="BR100" s="2856"/>
      <c r="BS100" s="2085">
        <f t="shared" si="24"/>
        <v>0</v>
      </c>
      <c r="BT100" s="2086"/>
      <c r="BU100" s="2086"/>
      <c r="BV100" s="2086"/>
      <c r="BW100" s="2086"/>
      <c r="BX100" s="2086"/>
      <c r="BY100" s="2086"/>
      <c r="BZ100" s="2086"/>
      <c r="CA100" s="2085"/>
    </row>
    <row r="101" spans="1:79" s="2079" customFormat="1" x14ac:dyDescent="0.25">
      <c r="A101" s="2212">
        <f>IF(I71&lt;&gt;7,A100,"")</f>
        <v>0</v>
      </c>
      <c r="B101" s="2253"/>
      <c r="C101" s="2213"/>
      <c r="D101" s="1292">
        <f>IF($AE$30=FALSE,D100,SUM(D100,(D100*'Cover Sheet and Summary'!$H$13/100)))</f>
        <v>0</v>
      </c>
      <c r="E101" s="1807">
        <f>IF(AND($J$36=$J$35,$I$35&gt;=7),0,IF(AND($J$36=$J$35,$I$36&lt;=12),$I$36-7+1,IF(AND($J$36=$J$35,$I$36-$I$35&lt;=6),0,IF(AND($J$36=$J$35,$I$36&lt;7),0,IF(AND($J$36=$J$35,$I$36&gt;=7),$I$36-7+1,IF(AND($J$36&gt;$J$35,$I$35&lt;7,$I$36&lt;7),12-7+$I$36+1,IF(AND($J$36&gt;$J$35,$I$35&lt;7,$I$36&gt;=7),$I$36-7+1,IF(AND($J$36&gt;$J$35,$I$35&gt;=7,$I$36&lt;7),0,IF(AND($J$36&gt;$J$35,$I$35&gt;=7,$I$36&gt;=7),$I$36-7+1)))))))))</f>
        <v>3</v>
      </c>
      <c r="F101" s="2255">
        <f>F100</f>
        <v>0</v>
      </c>
      <c r="G101" s="1292">
        <f>E101/12*F101</f>
        <v>0</v>
      </c>
      <c r="H101" s="1292"/>
      <c r="I101" s="2297">
        <v>0</v>
      </c>
      <c r="J101" s="1595">
        <f>ROUNDDOWN(L101-I101,0)</f>
        <v>0</v>
      </c>
      <c r="K101" s="2218"/>
      <c r="L101" s="2215">
        <f>ROUNDDOWN((D101*E101*F101/12),0)</f>
        <v>0</v>
      </c>
      <c r="M101" s="1298">
        <f>SUM(L100,L101)</f>
        <v>0</v>
      </c>
      <c r="N101" s="68"/>
      <c r="O101" s="2080"/>
      <c r="BK101" s="906"/>
      <c r="BL101" s="917"/>
      <c r="BM101" s="2276"/>
      <c r="BN101" s="901">
        <v>1</v>
      </c>
      <c r="BO101" s="945"/>
      <c r="BP101" s="1935"/>
      <c r="BQ101" s="2856">
        <f t="shared" si="23"/>
        <v>0</v>
      </c>
      <c r="BR101" s="2856"/>
      <c r="BS101" s="2085">
        <f t="shared" si="24"/>
        <v>0</v>
      </c>
      <c r="BT101" s="2086"/>
      <c r="BU101" s="2086"/>
      <c r="BV101" s="2086"/>
      <c r="BW101" s="2086"/>
      <c r="BX101" s="2086"/>
      <c r="BY101" s="2086"/>
      <c r="BZ101" s="2086"/>
      <c r="CA101" s="2085"/>
    </row>
    <row r="102" spans="1:79" s="2079" customFormat="1" x14ac:dyDescent="0.25">
      <c r="A102" s="2244"/>
      <c r="B102" s="1284"/>
      <c r="C102" s="2252"/>
      <c r="D102" s="1292" t="s">
        <v>40</v>
      </c>
      <c r="E102" s="2877" t="s">
        <v>40</v>
      </c>
      <c r="F102" s="2951"/>
      <c r="G102" s="1292"/>
      <c r="H102" s="1292"/>
      <c r="I102" s="2089"/>
      <c r="J102" s="2257">
        <f>ROUNDDOWN(SUM(J100,J101)*$B$126,0)</f>
        <v>0</v>
      </c>
      <c r="K102" s="2218"/>
      <c r="L102" s="2215">
        <f>ROUNDDOWN(SUM(L100,L101)*$B$126,0)</f>
        <v>0</v>
      </c>
      <c r="M102" s="1298"/>
      <c r="N102" s="68"/>
      <c r="O102" s="2080"/>
      <c r="BK102" s="906"/>
      <c r="BL102" s="917"/>
      <c r="BM102" s="2276"/>
      <c r="BN102" s="901">
        <v>1</v>
      </c>
      <c r="BO102" s="945"/>
      <c r="BP102" s="1935"/>
      <c r="BQ102" s="2856">
        <f t="shared" si="23"/>
        <v>0</v>
      </c>
      <c r="BR102" s="2856"/>
      <c r="BS102" s="2085">
        <f t="shared" si="24"/>
        <v>0</v>
      </c>
      <c r="BT102" s="2086"/>
      <c r="BU102" s="2086"/>
      <c r="BV102" s="2086"/>
      <c r="BW102" s="2086"/>
      <c r="BX102" s="2086"/>
      <c r="BY102" s="2086"/>
      <c r="BZ102" s="2086"/>
      <c r="CA102" s="2085"/>
    </row>
    <row r="103" spans="1:79" s="2079" customFormat="1" x14ac:dyDescent="0.25">
      <c r="A103" s="2212">
        <f>'BP1'!A102</f>
        <v>0</v>
      </c>
      <c r="B103" s="2254">
        <f>'BP1'!B102</f>
        <v>0</v>
      </c>
      <c r="C103" s="2213"/>
      <c r="D103" s="1292">
        <f>'BP2'!D104</f>
        <v>0</v>
      </c>
      <c r="E103" s="2261">
        <f>IF(AND($J$35=$J$36,$I$35&lt;7,$I$36&lt;7),$I$36-$I$35+1,IF(AND($J$35=$J$36,$I$35&lt;7,$I$36&gt;=7),7-$I$35,IF(AND($J$35=$J$36,$I$35&gt;=7,$I$36&gt;=7),$I$36-$I$35+1,IF(AND($J$36&gt;$J$35,$I$35&gt;=7,$I$36&gt;7),7-$I$35+12,IF(AND($J568&gt;$J$35,$I$35&lt;7,$I$36&gt;=7),7-$I$35,IF(AND($J$36&gt;$J$35,$I$35&gt;=7,$I$36&lt;7),12-$I$35+1+$I$36,IF(AND($J$36&gt;$J$35,$I$35&lt;7,$I$36&lt;7),7-$I$35,IF(AND($J$36&gt;$J$35,$I$35&gt;=7,$I$36&gt;=7),12-$I$35+7))))))))</f>
        <v>9</v>
      </c>
      <c r="F103" s="2366">
        <f>IF('Cover Sheet and Summary'!M40&gt;2,'BP1'!G102,0)</f>
        <v>0</v>
      </c>
      <c r="G103" s="1292">
        <f>E103/12*F103</f>
        <v>0</v>
      </c>
      <c r="H103" s="1292"/>
      <c r="I103" s="2297">
        <v>0</v>
      </c>
      <c r="J103" s="1595">
        <f>ROUNDDOWN(L103-I103,0)</f>
        <v>0</v>
      </c>
      <c r="K103" s="2217"/>
      <c r="L103" s="2215">
        <f>ROUNDDOWN((D103*E103*F103/12),0)</f>
        <v>0</v>
      </c>
      <c r="M103" s="1298"/>
      <c r="N103" s="68"/>
      <c r="O103" s="2080"/>
      <c r="BK103" s="906"/>
      <c r="BL103" s="917"/>
      <c r="BM103" s="2276"/>
      <c r="BN103" s="901">
        <v>1</v>
      </c>
      <c r="BO103" s="945"/>
      <c r="BP103" s="1935"/>
      <c r="BQ103" s="2856">
        <f t="shared" si="23"/>
        <v>0</v>
      </c>
      <c r="BR103" s="2856"/>
      <c r="BS103" s="2085">
        <f t="shared" si="24"/>
        <v>0</v>
      </c>
      <c r="BT103" s="2086"/>
      <c r="BU103" s="2086"/>
      <c r="BV103" s="2086"/>
      <c r="BW103" s="2086"/>
      <c r="BX103" s="2086"/>
      <c r="BY103" s="2086"/>
      <c r="BZ103" s="2086"/>
      <c r="CA103" s="2085"/>
    </row>
    <row r="104" spans="1:79" s="2079" customFormat="1" x14ac:dyDescent="0.25">
      <c r="A104" s="2212">
        <f>IF(I71&lt;&gt;7,A103,"")</f>
        <v>0</v>
      </c>
      <c r="B104" s="2253"/>
      <c r="C104" s="2213"/>
      <c r="D104" s="1292">
        <f>IF($AE$30=FALSE,D103,SUM(D103,(D103*'Cover Sheet and Summary'!$H$13/100)))</f>
        <v>0</v>
      </c>
      <c r="E104" s="1807">
        <f>IF(AND($J$36=$J$35,$I$35&gt;=7),0,IF(AND($J$36=$J$35,$I$36&lt;=12),$I$36-7+1,IF(AND($J$36=$J$35,$I$36-$I$35&lt;=6),0,IF(AND($J$36=$J$35,$I$36&lt;7),0,IF(AND($J$36=$J$35,$I$36&gt;=7),$I$36-7+1,IF(AND($J$36&gt;$J$35,$I$35&lt;7,$I$36&lt;7),12-7+$I$36+1,IF(AND($J$36&gt;$J$35,$I$35&lt;7,$I$36&gt;=7),$I$36-7+1,IF(AND($J$36&gt;$J$35,$I$35&gt;=7,$I$36&lt;7),0,IF(AND($J$36&gt;$J$35,$I$35&gt;=7,$I$36&gt;=7),$I$36-7+1)))))))))</f>
        <v>3</v>
      </c>
      <c r="F104" s="2255">
        <f>F103</f>
        <v>0</v>
      </c>
      <c r="G104" s="1292">
        <f>E104/12*F104</f>
        <v>0</v>
      </c>
      <c r="H104" s="1292"/>
      <c r="I104" s="2297">
        <v>0</v>
      </c>
      <c r="J104" s="1595">
        <f>ROUNDDOWN(L104-I104,0)</f>
        <v>0</v>
      </c>
      <c r="K104" s="2218"/>
      <c r="L104" s="2215">
        <f>ROUNDDOWN((D104*E104*F104/12),0)</f>
        <v>0</v>
      </c>
      <c r="M104" s="1298">
        <f>SUM(L103,L104)</f>
        <v>0</v>
      </c>
      <c r="N104" s="68"/>
      <c r="O104" s="2080"/>
      <c r="BK104" s="906"/>
      <c r="BL104" s="917"/>
      <c r="BM104" s="2276"/>
      <c r="BN104" s="901">
        <v>1</v>
      </c>
      <c r="BO104" s="945"/>
      <c r="BP104" s="1935"/>
      <c r="BQ104" s="2856">
        <f t="shared" si="23"/>
        <v>0</v>
      </c>
      <c r="BR104" s="2856"/>
      <c r="BS104" s="2085">
        <f t="shared" si="24"/>
        <v>0</v>
      </c>
      <c r="BT104" s="2086"/>
      <c r="BU104" s="2086"/>
      <c r="BV104" s="2086"/>
      <c r="BW104" s="2086"/>
      <c r="BX104" s="2086"/>
      <c r="BY104" s="2086"/>
      <c r="BZ104" s="2086"/>
      <c r="CA104" s="2085"/>
    </row>
    <row r="105" spans="1:79" s="2079" customFormat="1" x14ac:dyDescent="0.25">
      <c r="A105" s="2244"/>
      <c r="B105" s="1284"/>
      <c r="C105" s="2252"/>
      <c r="D105" s="1292" t="s">
        <v>40</v>
      </c>
      <c r="E105" s="2877" t="s">
        <v>40</v>
      </c>
      <c r="F105" s="2951"/>
      <c r="G105" s="1292"/>
      <c r="H105" s="1292"/>
      <c r="I105" s="2089"/>
      <c r="J105" s="1595">
        <f>ROUNDDOWN(SUM(J103,J104)*$B$126,0)</f>
        <v>0</v>
      </c>
      <c r="K105" s="2218"/>
      <c r="L105" s="2215">
        <f>ROUNDDOWN(SUM(L103,L104)*$B$126,0)</f>
        <v>0</v>
      </c>
      <c r="M105" s="1298"/>
      <c r="N105" s="68"/>
      <c r="O105" s="2080"/>
      <c r="BK105" s="906"/>
      <c r="BL105" s="917"/>
      <c r="BM105" s="2276"/>
      <c r="BN105" s="901">
        <v>1</v>
      </c>
      <c r="BO105" s="945"/>
      <c r="BP105" s="1935"/>
      <c r="BQ105" s="2856">
        <f t="shared" si="23"/>
        <v>0</v>
      </c>
      <c r="BR105" s="2856"/>
      <c r="BS105" s="2085">
        <f t="shared" si="24"/>
        <v>0</v>
      </c>
      <c r="BT105" s="2086"/>
      <c r="BU105" s="2086"/>
      <c r="BV105" s="2086"/>
      <c r="BW105" s="2086"/>
      <c r="BX105" s="2086"/>
      <c r="BY105" s="2086"/>
      <c r="BZ105" s="2086"/>
      <c r="CA105" s="2085"/>
    </row>
    <row r="106" spans="1:79" s="2079" customFormat="1" x14ac:dyDescent="0.25">
      <c r="A106" s="2212">
        <f>'BP1'!A105</f>
        <v>0</v>
      </c>
      <c r="B106" s="2254">
        <f>'BP1'!B105</f>
        <v>0</v>
      </c>
      <c r="C106" s="2213"/>
      <c r="D106" s="1292">
        <f>'BP2'!D107</f>
        <v>0</v>
      </c>
      <c r="E106" s="2261">
        <f>IF(AND($J$35=$J$36,$I$35&lt;7,$I$36&lt;7),$I$36-$I$35+1,IF(AND($J$35=$J$36,$I$35&lt;7,$I$36&gt;=7),7-$I$35,IF(AND($J$35=$J$36,$I$35&gt;=7,$I$36&gt;=7),$I$36-$I$35+1,IF(AND($J$36&gt;$J$35,$I$35&gt;=7,$I$36&gt;7),7-$I$35+12,IF(AND($J571&gt;$J$35,$I$35&lt;7,$I$36&gt;=7),7-$I$35,IF(AND($J$36&gt;$J$35,$I$35&gt;=7,$I$36&lt;7),12-$I$35+1+$I$36,IF(AND($J$36&gt;$J$35,$I$35&lt;7,$I$36&lt;7),7-$I$35,IF(AND($J$36&gt;$J$35,$I$35&gt;=7,$I$36&gt;=7),12-$I$35+7))))))))</f>
        <v>9</v>
      </c>
      <c r="F106" s="2366">
        <f>IF('Cover Sheet and Summary'!M40&gt;2,'BP1'!G105,0)</f>
        <v>0</v>
      </c>
      <c r="G106" s="1292">
        <f>E106/12*F106</f>
        <v>0</v>
      </c>
      <c r="H106" s="1292"/>
      <c r="I106" s="2297">
        <v>0</v>
      </c>
      <c r="J106" s="1595">
        <f>ROUNDDOWN(L106-I106,0)</f>
        <v>0</v>
      </c>
      <c r="K106" s="2217"/>
      <c r="L106" s="2215">
        <f>ROUNDDOWN((D106*E106*F106/12),0)</f>
        <v>0</v>
      </c>
      <c r="M106" s="1298"/>
      <c r="N106" s="68"/>
      <c r="O106" s="2080"/>
      <c r="BK106" s="906"/>
      <c r="BL106" s="917"/>
      <c r="BM106" s="2276"/>
      <c r="BN106" s="901">
        <v>1</v>
      </c>
      <c r="BO106" s="945"/>
      <c r="BP106" s="1935"/>
      <c r="BQ106" s="2856">
        <f t="shared" si="23"/>
        <v>0</v>
      </c>
      <c r="BR106" s="2856"/>
      <c r="BS106" s="2085">
        <f t="shared" si="24"/>
        <v>0</v>
      </c>
      <c r="BT106" s="2086"/>
      <c r="BU106" s="2086"/>
      <c r="BV106" s="2086"/>
      <c r="BW106" s="2086"/>
      <c r="BX106" s="2086"/>
      <c r="BY106" s="2086"/>
      <c r="BZ106" s="2086"/>
      <c r="CA106" s="2085"/>
    </row>
    <row r="107" spans="1:79" s="2079" customFormat="1" x14ac:dyDescent="0.25">
      <c r="A107" s="2212">
        <f>IF(I71&lt;&gt;7,A106,"")</f>
        <v>0</v>
      </c>
      <c r="B107" s="2253"/>
      <c r="C107" s="2213"/>
      <c r="D107" s="1292">
        <f>IF($AE$30=FALSE,D106,SUM(D106,(D106*'Cover Sheet and Summary'!$H$13/100)))</f>
        <v>0</v>
      </c>
      <c r="E107" s="1807">
        <f>IF(AND($J$36=$J$35,$I$35&gt;=7),0,IF(AND($J$36=$J$35,$I$36&lt;=12),$I$36-7+1,IF(AND($J$36=$J$35,$I$36-$I$35&lt;=6),0,IF(AND($J$36=$J$35,$I$36&lt;7),0,IF(AND($J$36=$J$35,$I$36&gt;=7),$I$36-7+1,IF(AND($J$36&gt;$J$35,$I$35&lt;7,$I$36&lt;7),12-7+$I$36+1,IF(AND($J$36&gt;$J$35,$I$35&lt;7,$I$36&gt;=7),$I$36-7+1,IF(AND($J$36&gt;$J$35,$I$35&gt;=7,$I$36&lt;7),0,IF(AND($J$36&gt;$J$35,$I$35&gt;=7,$I$36&gt;=7),$I$36-7+1)))))))))</f>
        <v>3</v>
      </c>
      <c r="F107" s="2255">
        <f>F106</f>
        <v>0</v>
      </c>
      <c r="G107" s="1292">
        <f>E107/12*F107</f>
        <v>0</v>
      </c>
      <c r="H107" s="1292"/>
      <c r="I107" s="2297">
        <v>0</v>
      </c>
      <c r="J107" s="1595">
        <f>ROUNDDOWN(L107-I107,0)</f>
        <v>0</v>
      </c>
      <c r="K107" s="2218"/>
      <c r="L107" s="2215">
        <f>ROUNDDOWN((D107*E107*F107/12),0)</f>
        <v>0</v>
      </c>
      <c r="M107" s="1298">
        <f>SUM(L106,L107)</f>
        <v>0</v>
      </c>
      <c r="N107" s="68"/>
      <c r="O107" s="2080"/>
      <c r="BK107" s="906"/>
      <c r="BL107" s="917"/>
      <c r="BM107" s="2276"/>
      <c r="BN107" s="901">
        <v>1</v>
      </c>
      <c r="BO107" s="945"/>
      <c r="BP107" s="1935"/>
      <c r="BQ107" s="2856">
        <f t="shared" si="23"/>
        <v>0</v>
      </c>
      <c r="BR107" s="2856"/>
      <c r="BS107" s="2085">
        <f t="shared" si="24"/>
        <v>0</v>
      </c>
      <c r="BT107" s="2086"/>
      <c r="BU107" s="2086"/>
      <c r="BV107" s="2086"/>
      <c r="BW107" s="2086"/>
      <c r="BX107" s="2086"/>
      <c r="BY107" s="2086"/>
      <c r="BZ107" s="2086"/>
      <c r="CA107" s="2085"/>
    </row>
    <row r="108" spans="1:79" s="2079" customFormat="1" x14ac:dyDescent="0.25">
      <c r="A108" s="2244"/>
      <c r="B108" s="1284"/>
      <c r="C108" s="2252"/>
      <c r="D108" s="1292" t="s">
        <v>40</v>
      </c>
      <c r="E108" s="2877" t="s">
        <v>40</v>
      </c>
      <c r="F108" s="2951"/>
      <c r="G108" s="1292"/>
      <c r="H108" s="1292"/>
      <c r="I108" s="2089"/>
      <c r="J108" s="1595">
        <f>ROUNDDOWN(SUM(J106,J107)*$B$126,0)</f>
        <v>0</v>
      </c>
      <c r="K108" s="2218"/>
      <c r="L108" s="2215">
        <f>ROUNDDOWN(SUM(L106,L107)*$B$126,0)</f>
        <v>0</v>
      </c>
      <c r="M108" s="1298"/>
      <c r="N108" s="68"/>
      <c r="O108" s="2080"/>
      <c r="BK108" s="906"/>
      <c r="BL108" s="917"/>
      <c r="BM108" s="2276"/>
      <c r="BN108" s="901">
        <v>1</v>
      </c>
      <c r="BO108" s="945"/>
      <c r="BP108" s="1935"/>
      <c r="BQ108" s="2856">
        <f t="shared" si="23"/>
        <v>0</v>
      </c>
      <c r="BR108" s="2856"/>
      <c r="BS108" s="2085">
        <f t="shared" si="24"/>
        <v>0</v>
      </c>
      <c r="BT108" s="2086"/>
      <c r="BU108" s="2086"/>
      <c r="BV108" s="2086"/>
      <c r="BW108" s="2086"/>
      <c r="BX108" s="2086"/>
      <c r="BY108" s="2086"/>
      <c r="BZ108" s="2086"/>
      <c r="CA108" s="2085"/>
    </row>
    <row r="109" spans="1:79" s="2079" customFormat="1" x14ac:dyDescent="0.25">
      <c r="A109" s="2212">
        <f>'BP1'!A108</f>
        <v>0</v>
      </c>
      <c r="B109" s="2254">
        <f>'BP1'!B108</f>
        <v>0</v>
      </c>
      <c r="C109" s="2213"/>
      <c r="D109" s="1292">
        <f>'BP2'!D110</f>
        <v>0</v>
      </c>
      <c r="E109" s="2261">
        <f>IF(AND($J$35=$J$36,$I$35&lt;7,$I$36&lt;7),$I$36-$I$35+1,IF(AND($J$35=$J$36,$I$35&lt;7,$I$36&gt;=7),7-$I$35,IF(AND($J$35=$J$36,$I$35&gt;=7,$I$36&gt;=7),$I$36-$I$35+1,IF(AND($J$36&gt;$J$35,$I$35&gt;=7,$I$36&gt;7),7-$I$35+12,IF(AND($J574&gt;$J$35,$I$35&lt;7,$I$36&gt;=7),7-$I$35,IF(AND($J$36&gt;$J$35,$I$35&gt;=7,$I$36&lt;7),12-$I$35+1+$I$36,IF(AND($J$36&gt;$J$35,$I$35&lt;7,$I$36&lt;7),7-$I$35,IF(AND($J$36&gt;$J$35,$I$35&gt;=7,$I$36&gt;=7),12-$I$35+7))))))))</f>
        <v>9</v>
      </c>
      <c r="F109" s="2366">
        <f>IF('Cover Sheet and Summary'!M40&gt;2,'BP1'!G108,0)</f>
        <v>0</v>
      </c>
      <c r="G109" s="1292">
        <f>E109/12*F109</f>
        <v>0</v>
      </c>
      <c r="H109" s="1292"/>
      <c r="I109" s="2297">
        <v>0</v>
      </c>
      <c r="J109" s="1595">
        <f>ROUNDDOWN(L109-I109,0)</f>
        <v>0</v>
      </c>
      <c r="K109" s="2217"/>
      <c r="L109" s="2215">
        <f>ROUNDDOWN((D109*E109*F109/12),0)</f>
        <v>0</v>
      </c>
      <c r="M109" s="1298"/>
      <c r="N109" s="68"/>
      <c r="O109" s="2080"/>
      <c r="BK109" s="906"/>
      <c r="BL109" s="917"/>
      <c r="BM109" s="2276"/>
      <c r="BN109" s="901">
        <v>1</v>
      </c>
      <c r="BO109" s="945"/>
      <c r="BP109" s="1935"/>
      <c r="BQ109" s="2856">
        <f t="shared" si="23"/>
        <v>0</v>
      </c>
      <c r="BR109" s="2856"/>
      <c r="BS109" s="2085">
        <f t="shared" si="24"/>
        <v>0</v>
      </c>
      <c r="BT109" s="2086"/>
      <c r="BU109" s="2086"/>
      <c r="BV109" s="2086"/>
      <c r="BW109" s="2086"/>
      <c r="BX109" s="2086"/>
      <c r="BY109" s="2086"/>
      <c r="BZ109" s="2086"/>
      <c r="CA109" s="2085"/>
    </row>
    <row r="110" spans="1:79" s="2079" customFormat="1" x14ac:dyDescent="0.25">
      <c r="A110" s="2212">
        <f>IF(I71&lt;&gt;7,A109,"")</f>
        <v>0</v>
      </c>
      <c r="B110" s="2253"/>
      <c r="C110" s="2213"/>
      <c r="D110" s="1292">
        <f>IF($AE$30=FALSE,D109,SUM(D109,(D109*'Cover Sheet and Summary'!$H$13/100)))</f>
        <v>0</v>
      </c>
      <c r="E110" s="1807">
        <f>IF(AND($J$36=$J$35,$I$35&gt;=7),0,IF(AND($J$36=$J$35,$I$36&lt;=12),$I$36-7+1,IF(AND($J$36=$J$35,$I$36-$I$35&lt;=6),0,IF(AND($J$36=$J$35,$I$36&lt;7),0,IF(AND($J$36=$J$35,$I$36&gt;=7),$I$36-7+1,IF(AND($J$36&gt;$J$35,$I$35&lt;7,$I$36&lt;7),12-7+$I$36+1,IF(AND($J$36&gt;$J$35,$I$35&lt;7,$I$36&gt;=7),$I$36-7+1,IF(AND($J$36&gt;$J$35,$I$35&gt;=7,$I$36&lt;7),0,IF(AND($J$36&gt;$J$35,$I$35&gt;=7,$I$36&gt;=7),$I$36-7+1)))))))))</f>
        <v>3</v>
      </c>
      <c r="F110" s="2255">
        <f>F109</f>
        <v>0</v>
      </c>
      <c r="G110" s="1292">
        <f>E110/12*F110</f>
        <v>0</v>
      </c>
      <c r="H110" s="1292"/>
      <c r="I110" s="2297">
        <v>0</v>
      </c>
      <c r="J110" s="1595">
        <f>ROUNDDOWN(L110-I110,0)</f>
        <v>0</v>
      </c>
      <c r="K110" s="2218"/>
      <c r="L110" s="2215">
        <f>ROUNDDOWN((D110*E110*F110/12),0)</f>
        <v>0</v>
      </c>
      <c r="M110" s="1298">
        <f>SUM(L109,L110)</f>
        <v>0</v>
      </c>
      <c r="N110" s="68"/>
      <c r="O110" s="2080"/>
      <c r="BK110" s="906"/>
      <c r="BL110" s="917"/>
      <c r="BM110" s="2276"/>
      <c r="BN110" s="901">
        <v>1</v>
      </c>
      <c r="BO110" s="945"/>
      <c r="BP110" s="1935"/>
      <c r="BQ110" s="2856">
        <f t="shared" si="23"/>
        <v>0</v>
      </c>
      <c r="BR110" s="2856"/>
      <c r="BS110" s="2085">
        <f t="shared" si="24"/>
        <v>0</v>
      </c>
      <c r="BT110" s="2086"/>
      <c r="BU110" s="2086"/>
      <c r="BV110" s="2086"/>
      <c r="BW110" s="2086"/>
      <c r="BX110" s="2086"/>
      <c r="BY110" s="2086"/>
      <c r="BZ110" s="2086"/>
      <c r="CA110" s="2085"/>
    </row>
    <row r="111" spans="1:79" s="2079" customFormat="1" x14ac:dyDescent="0.25">
      <c r="A111" s="2244"/>
      <c r="B111" s="1284"/>
      <c r="C111" s="2252"/>
      <c r="D111" s="1292" t="s">
        <v>40</v>
      </c>
      <c r="E111" s="2877" t="s">
        <v>40</v>
      </c>
      <c r="F111" s="2951"/>
      <c r="G111" s="1292"/>
      <c r="H111" s="1292"/>
      <c r="I111" s="2089"/>
      <c r="J111" s="1595">
        <f>ROUNDDOWN(SUM(J109,J110)*$B$126,0)</f>
        <v>0</v>
      </c>
      <c r="K111" s="2218"/>
      <c r="L111" s="2215">
        <f>ROUNDDOWN(SUM(L109,L110)*$B$126,0)</f>
        <v>0</v>
      </c>
      <c r="M111" s="1298"/>
      <c r="N111" s="68"/>
      <c r="O111" s="2080"/>
      <c r="BK111" s="906"/>
      <c r="BL111" s="917"/>
      <c r="BM111" s="2276"/>
      <c r="BN111" s="901">
        <v>1</v>
      </c>
      <c r="BO111" s="945"/>
      <c r="BP111" s="1935"/>
      <c r="BQ111" s="2856">
        <f t="shared" si="23"/>
        <v>0</v>
      </c>
      <c r="BR111" s="2856"/>
      <c r="BS111" s="2085">
        <f t="shared" si="24"/>
        <v>0</v>
      </c>
      <c r="BT111" s="2086"/>
      <c r="BU111" s="2086"/>
      <c r="BV111" s="2086"/>
      <c r="BW111" s="2086"/>
      <c r="BX111" s="2086"/>
      <c r="BY111" s="2086"/>
      <c r="BZ111" s="2086"/>
      <c r="CA111" s="2085"/>
    </row>
    <row r="112" spans="1:79" s="2079" customFormat="1" x14ac:dyDescent="0.25">
      <c r="A112" s="2212">
        <f>'BP1'!A111</f>
        <v>0</v>
      </c>
      <c r="B112" s="2254">
        <f>'BP1'!B111</f>
        <v>0</v>
      </c>
      <c r="C112" s="2213"/>
      <c r="D112" s="1292">
        <f>'BP2'!D113</f>
        <v>0</v>
      </c>
      <c r="E112" s="2261">
        <f>IF(AND($J$35=$J$36,$I$35&lt;7,$I$36&lt;7),$I$36-$I$35+1,IF(AND($J$35=$J$36,$I$35&lt;7,$I$36&gt;=7),7-$I$35,IF(AND($J$35=$J$36,$I$35&gt;=7,$I$36&gt;=7),$I$36-$I$35+1,IF(AND($J$36&gt;$J$35,$I$35&gt;=7,$I$36&gt;7),7-$I$35+12,IF(AND($J577&gt;$J$35,$I$35&lt;7,$I$36&gt;=7),7-$I$35,IF(AND($J$36&gt;$J$35,$I$35&gt;=7,$I$36&lt;7),12-$I$35+1+$I$36,IF(AND($J$36&gt;$J$35,$I$35&lt;7,$I$36&lt;7),7-$I$35,IF(AND($J$36&gt;$J$35,$I$35&gt;=7,$I$36&gt;=7),12-$I$35+7))))))))</f>
        <v>9</v>
      </c>
      <c r="F112" s="2366">
        <f>IF('Cover Sheet and Summary'!M40&gt;2,'BP1'!G111,0)</f>
        <v>0</v>
      </c>
      <c r="G112" s="1292">
        <f>E112/12*F112</f>
        <v>0</v>
      </c>
      <c r="H112" s="1292"/>
      <c r="I112" s="2297">
        <v>0</v>
      </c>
      <c r="J112" s="1595">
        <f>ROUNDDOWN(L112-I112,0)</f>
        <v>0</v>
      </c>
      <c r="K112" s="2217"/>
      <c r="L112" s="2215">
        <f>ROUNDDOWN((D112*E112*F112/12),0)</f>
        <v>0</v>
      </c>
      <c r="M112" s="1298"/>
      <c r="N112" s="68"/>
      <c r="O112" s="2080"/>
      <c r="BK112" s="906"/>
      <c r="BL112" s="917"/>
      <c r="BM112" s="2276"/>
      <c r="BN112" s="901">
        <v>1</v>
      </c>
      <c r="BO112" s="945"/>
      <c r="BP112" s="1935"/>
      <c r="BQ112" s="2856">
        <f t="shared" si="23"/>
        <v>0</v>
      </c>
      <c r="BR112" s="2856"/>
      <c r="BS112" s="2085">
        <f t="shared" si="24"/>
        <v>0</v>
      </c>
      <c r="BT112" s="2086"/>
      <c r="BU112" s="2086"/>
      <c r="BV112" s="2086"/>
      <c r="BW112" s="2086"/>
      <c r="BX112" s="2086"/>
      <c r="BY112" s="2086"/>
      <c r="BZ112" s="2086"/>
      <c r="CA112" s="2085"/>
    </row>
    <row r="113" spans="1:81" s="2079" customFormat="1" x14ac:dyDescent="0.25">
      <c r="A113" s="2212">
        <f>IF(I71&lt;&gt;7,A112,"")</f>
        <v>0</v>
      </c>
      <c r="B113" s="2253"/>
      <c r="C113" s="2213"/>
      <c r="D113" s="1292">
        <f>IF($AE$30=FALSE,D112,SUM(D112,(D112*'Cover Sheet and Summary'!$H$13/100)))</f>
        <v>0</v>
      </c>
      <c r="E113" s="1807">
        <f>IF(AND($J$36=$J$35,$I$35&gt;=7),0,IF(AND($J$36=$J$35,$I$36&lt;=12),$I$36-7+1,IF(AND($J$36=$J$35,$I$36-$I$35&lt;=6),0,IF(AND($J$36=$J$35,$I$36&lt;7),0,IF(AND($J$36=$J$35,$I$36&gt;=7),$I$36-7+1,IF(AND($J$36&gt;$J$35,$I$35&lt;7,$I$36&lt;7),12-7+$I$36+1,IF(AND($J$36&gt;$J$35,$I$35&lt;7,$I$36&gt;=7),$I$36-7+1,IF(AND($J$36&gt;$J$35,$I$35&gt;=7,$I$36&lt;7),0,IF(AND($J$36&gt;$J$35,$I$35&gt;=7,$I$36&gt;=7),$I$36-7+1)))))))))</f>
        <v>3</v>
      </c>
      <c r="F113" s="2255">
        <f>F112</f>
        <v>0</v>
      </c>
      <c r="G113" s="1292">
        <f>E113/12*F113</f>
        <v>0</v>
      </c>
      <c r="H113" s="1292"/>
      <c r="I113" s="2297">
        <v>0</v>
      </c>
      <c r="J113" s="1595">
        <f>ROUNDDOWN(L113-I113,0)</f>
        <v>0</v>
      </c>
      <c r="K113" s="2218"/>
      <c r="L113" s="2215">
        <f>ROUNDDOWN((D113*E113*F113/12),0)</f>
        <v>0</v>
      </c>
      <c r="M113" s="1298">
        <f>SUM(L112,L113)</f>
        <v>0</v>
      </c>
      <c r="N113" s="68"/>
      <c r="O113" s="2080"/>
      <c r="BK113" s="906"/>
      <c r="BL113" s="917"/>
      <c r="BM113" s="2276"/>
      <c r="BN113" s="901">
        <v>1</v>
      </c>
      <c r="BO113" s="945"/>
      <c r="BP113" s="1935"/>
      <c r="BQ113" s="2856">
        <f t="shared" si="23"/>
        <v>0</v>
      </c>
      <c r="BR113" s="2856"/>
      <c r="BS113" s="2085">
        <f t="shared" si="24"/>
        <v>0</v>
      </c>
      <c r="BT113" s="2086"/>
      <c r="BU113" s="2086"/>
      <c r="BV113" s="2086"/>
      <c r="BW113" s="2086"/>
      <c r="BX113" s="2086"/>
      <c r="BY113" s="2086"/>
      <c r="BZ113" s="2086"/>
      <c r="CA113" s="2085"/>
    </row>
    <row r="114" spans="1:81" s="2079" customFormat="1" x14ac:dyDescent="0.25">
      <c r="A114" s="2244"/>
      <c r="B114" s="1284"/>
      <c r="C114" s="2252"/>
      <c r="D114" s="1292" t="s">
        <v>40</v>
      </c>
      <c r="E114" s="2877" t="s">
        <v>40</v>
      </c>
      <c r="F114" s="2951"/>
      <c r="G114" s="1292"/>
      <c r="H114" s="1292"/>
      <c r="I114" s="2089"/>
      <c r="J114" s="1595">
        <f>ROUNDDOWN(SUM(J112,J113)*$B$126,0)</f>
        <v>0</v>
      </c>
      <c r="K114" s="2218"/>
      <c r="L114" s="2215">
        <f>ROUNDDOWN(SUM(L112,L113)*$B$126,0)</f>
        <v>0</v>
      </c>
      <c r="M114" s="1298"/>
      <c r="N114" s="68"/>
      <c r="O114" s="2080"/>
      <c r="BK114" s="906"/>
      <c r="BL114" s="917"/>
      <c r="BM114" s="2276"/>
      <c r="BN114" s="901">
        <v>1</v>
      </c>
      <c r="BO114" s="945"/>
      <c r="BP114" s="1935"/>
      <c r="BQ114" s="2856">
        <f t="shared" si="23"/>
        <v>0</v>
      </c>
      <c r="BR114" s="2856"/>
      <c r="BS114" s="2085">
        <f t="shared" si="24"/>
        <v>0</v>
      </c>
      <c r="BT114" s="2086"/>
      <c r="BU114" s="2086"/>
      <c r="BV114" s="2086"/>
      <c r="BW114" s="2086"/>
      <c r="BX114" s="2086"/>
      <c r="BY114" s="2086"/>
      <c r="BZ114" s="2086"/>
      <c r="CA114" s="2085"/>
    </row>
    <row r="115" spans="1:81" s="2079" customFormat="1" x14ac:dyDescent="0.25">
      <c r="A115" s="2212">
        <f>'BP1'!A114</f>
        <v>0</v>
      </c>
      <c r="B115" s="2254">
        <f>'BP1'!B114</f>
        <v>0</v>
      </c>
      <c r="C115" s="2213"/>
      <c r="D115" s="1292">
        <f>'BP2'!D116</f>
        <v>0</v>
      </c>
      <c r="E115" s="2261">
        <f>IF(AND($J$35=$J$36,$I$35&lt;7,$I$36&lt;7),$I$36-$I$35+1,IF(AND($J$35=$J$36,$I$35&lt;7,$I$36&gt;=7),7-$I$35,IF(AND($J$35=$J$36,$I$35&gt;=7,$I$36&gt;=7),$I$36-$I$35+1,IF(AND($J$36&gt;$J$35,$I$35&gt;=7,$I$36&gt;7),7-$I$35+12,IF(AND($J580&gt;$J$35,$I$35&lt;7,$I$36&gt;=7),7-$I$35,IF(AND($J$36&gt;$J$35,$I$35&gt;=7,$I$36&lt;7),12-$I$35+1+$I$36,IF(AND($J$36&gt;$J$35,$I$35&lt;7,$I$36&lt;7),7-$I$35,IF(AND($J$36&gt;$J$35,$I$35&gt;=7,$I$36&gt;=7),12-$I$35+7))))))))</f>
        <v>9</v>
      </c>
      <c r="F115" s="2366">
        <f>IF('Cover Sheet and Summary'!M40&gt;2,'BP1'!G114,0)</f>
        <v>0</v>
      </c>
      <c r="G115" s="1292">
        <f>E115/12*F115</f>
        <v>0</v>
      </c>
      <c r="H115" s="1292"/>
      <c r="I115" s="2297">
        <v>0</v>
      </c>
      <c r="J115" s="1595">
        <f>ROUNDDOWN(L115-I115,0)</f>
        <v>0</v>
      </c>
      <c r="K115" s="2217"/>
      <c r="L115" s="2215">
        <f>ROUNDDOWN((D115*E115*F115/12),0)</f>
        <v>0</v>
      </c>
      <c r="M115" s="1298"/>
      <c r="N115" s="68"/>
      <c r="O115" s="2080"/>
      <c r="BK115" s="906"/>
      <c r="BL115" s="917"/>
      <c r="BM115" s="2276"/>
      <c r="BN115" s="901">
        <v>1</v>
      </c>
      <c r="BO115" s="945"/>
      <c r="BP115" s="1935"/>
      <c r="BQ115" s="2856">
        <f t="shared" si="23"/>
        <v>0</v>
      </c>
      <c r="BR115" s="2856"/>
      <c r="BS115" s="2085">
        <f t="shared" si="24"/>
        <v>0</v>
      </c>
      <c r="BT115" s="2086"/>
      <c r="BU115" s="2086"/>
      <c r="BV115" s="2086"/>
      <c r="BW115" s="2086"/>
      <c r="BX115" s="2086"/>
      <c r="BY115" s="2086"/>
      <c r="BZ115" s="2086"/>
      <c r="CA115" s="2085"/>
    </row>
    <row r="116" spans="1:81" s="2079" customFormat="1" x14ac:dyDescent="0.25">
      <c r="A116" s="2212">
        <f>IF(I71&lt;&gt;7,A115,"")</f>
        <v>0</v>
      </c>
      <c r="B116" s="2253"/>
      <c r="C116" s="2213"/>
      <c r="D116" s="1292">
        <f>IF($AE$30=FALSE,D115,SUM(D115,(D115*'Cover Sheet and Summary'!$H$13/100)))</f>
        <v>0</v>
      </c>
      <c r="E116" s="1807">
        <f>IF(AND($J$36=$J$35,$I$35&gt;=7),0,IF(AND($J$36=$J$35,$I$36&lt;=12),$I$36-7+1,IF(AND($J$36=$J$35,$I$36-$I$35&lt;=6),0,IF(AND($J$36=$J$35,$I$36&lt;7),0,IF(AND($J$36=$J$35,$I$36&gt;=7),$I$36-7+1,IF(AND($J$36&gt;$J$35,$I$35&lt;7,$I$36&lt;7),12-7+$I$36+1,IF(AND($J$36&gt;$J$35,$I$35&lt;7,$I$36&gt;=7),$I$36-7+1,IF(AND($J$36&gt;$J$35,$I$35&gt;=7,$I$36&lt;7),0,IF(AND($J$36&gt;$J$35,$I$35&gt;=7,$I$36&gt;=7),$I$36-7+1)))))))))</f>
        <v>3</v>
      </c>
      <c r="F116" s="2255">
        <f>F115</f>
        <v>0</v>
      </c>
      <c r="G116" s="1292">
        <f>E116/12*F116</f>
        <v>0</v>
      </c>
      <c r="H116" s="1292"/>
      <c r="I116" s="2297">
        <v>0</v>
      </c>
      <c r="J116" s="1595">
        <f>ROUNDDOWN(L116-I116,0)</f>
        <v>0</v>
      </c>
      <c r="K116" s="2218"/>
      <c r="L116" s="2215">
        <f>ROUNDDOWN((D116*E116*F116/12),0)</f>
        <v>0</v>
      </c>
      <c r="M116" s="1298">
        <f>SUM(L115,L116)</f>
        <v>0</v>
      </c>
      <c r="N116" s="68"/>
      <c r="O116" s="2080"/>
      <c r="BK116" s="906"/>
      <c r="BL116" s="917"/>
      <c r="BM116" s="2276"/>
      <c r="BN116" s="901">
        <v>1</v>
      </c>
      <c r="BO116" s="945"/>
      <c r="BP116" s="1935"/>
      <c r="BQ116" s="2856">
        <f t="shared" si="23"/>
        <v>0</v>
      </c>
      <c r="BR116" s="2856"/>
      <c r="BS116" s="2085">
        <f t="shared" ref="BS116:BS135" si="25">IF(BM116="Evaluation",BQ116,0)</f>
        <v>0</v>
      </c>
      <c r="BT116" s="2086"/>
      <c r="BU116" s="2086"/>
      <c r="BV116" s="2086"/>
      <c r="BW116" s="2086"/>
      <c r="BX116" s="2086"/>
      <c r="BY116" s="2086"/>
      <c r="BZ116" s="2086"/>
      <c r="CA116" s="2085"/>
    </row>
    <row r="117" spans="1:81" s="2079" customFormat="1" x14ac:dyDescent="0.25">
      <c r="A117" s="2244"/>
      <c r="B117" s="1284"/>
      <c r="C117" s="2252"/>
      <c r="D117" s="1292" t="s">
        <v>40</v>
      </c>
      <c r="E117" s="2877" t="s">
        <v>40</v>
      </c>
      <c r="F117" s="2951"/>
      <c r="G117" s="1292"/>
      <c r="H117" s="1292"/>
      <c r="I117" s="2089"/>
      <c r="J117" s="1595">
        <f>ROUNDDOWN(SUM(J115,J116)*$B$126,0)</f>
        <v>0</v>
      </c>
      <c r="K117" s="2218"/>
      <c r="L117" s="2215">
        <f>ROUNDDOWN(SUM(L115,L116)*$B$126,0)</f>
        <v>0</v>
      </c>
      <c r="M117" s="1298"/>
      <c r="N117" s="68"/>
      <c r="O117" s="2080"/>
      <c r="BK117" s="906"/>
      <c r="BL117" s="917"/>
      <c r="BM117" s="2276"/>
      <c r="BN117" s="901">
        <v>1</v>
      </c>
      <c r="BO117" s="945"/>
      <c r="BP117" s="1935"/>
      <c r="BQ117" s="2856">
        <f t="shared" si="23"/>
        <v>0</v>
      </c>
      <c r="BR117" s="2856"/>
      <c r="BS117" s="2085">
        <f t="shared" si="25"/>
        <v>0</v>
      </c>
      <c r="BT117" s="2086"/>
      <c r="BU117" s="2086"/>
      <c r="BV117" s="2086"/>
      <c r="BW117" s="2086"/>
      <c r="BX117" s="2086"/>
      <c r="BY117" s="2086"/>
      <c r="BZ117" s="2086"/>
      <c r="CA117" s="2085"/>
    </row>
    <row r="118" spans="1:81" s="2079" customFormat="1" x14ac:dyDescent="0.25">
      <c r="A118" s="2212">
        <f>'BP1'!A117</f>
        <v>0</v>
      </c>
      <c r="B118" s="2254">
        <f>'BP1'!B117</f>
        <v>0</v>
      </c>
      <c r="C118" s="2213"/>
      <c r="D118" s="1292">
        <f>'BP2'!D119</f>
        <v>0</v>
      </c>
      <c r="E118" s="2261">
        <f>IF(AND($J$35=$J$36,$I$35&lt;7,$I$36&lt;7),$I$36-$I$35+1,IF(AND($J$35=$J$36,$I$35&lt;7,$I$36&gt;=7),7-$I$35,IF(AND($J$35=$J$36,$I$35&gt;=7,$I$36&gt;=7),$I$36-$I$35+1,IF(AND($J$36&gt;$J$35,$I$35&gt;=7,$I$36&gt;7),7-$I$35+12,IF(AND($J583&gt;$J$35,$I$35&lt;7,$I$36&gt;=7),7-$I$35,IF(AND($J$36&gt;$J$35,$I$35&gt;=7,$I$36&lt;7),12-$I$35+1+$I$36,IF(AND($J$36&gt;$J$35,$I$35&lt;7,$I$36&lt;7),7-$I$35,IF(AND($J$36&gt;$J$35,$I$35&gt;=7,$I$36&gt;=7),12-$I$35+7))))))))</f>
        <v>9</v>
      </c>
      <c r="F118" s="2366">
        <f>IF('Cover Sheet and Summary'!M40&gt;2,'BP1'!G117,0)</f>
        <v>0</v>
      </c>
      <c r="G118" s="1292">
        <f>E118/12*F118</f>
        <v>0</v>
      </c>
      <c r="H118" s="1292"/>
      <c r="I118" s="2297">
        <v>0</v>
      </c>
      <c r="J118" s="1595">
        <f>ROUNDDOWN(L118-I118,0)</f>
        <v>0</v>
      </c>
      <c r="K118" s="2217"/>
      <c r="L118" s="2215">
        <f>ROUNDDOWN((D118*E118*F118/12),0)</f>
        <v>0</v>
      </c>
      <c r="M118" s="1298"/>
      <c r="N118" s="68"/>
      <c r="O118" s="2080"/>
      <c r="BK118" s="906"/>
      <c r="BL118" s="917"/>
      <c r="BM118" s="2276"/>
      <c r="BN118" s="901">
        <v>1</v>
      </c>
      <c r="BO118" s="945"/>
      <c r="BP118" s="1935"/>
      <c r="BQ118" s="2856">
        <f t="shared" si="23"/>
        <v>0</v>
      </c>
      <c r="BR118" s="2856"/>
      <c r="BS118" s="2085">
        <f t="shared" si="25"/>
        <v>0</v>
      </c>
      <c r="BT118" s="2086"/>
      <c r="BU118" s="2086"/>
      <c r="BV118" s="2086"/>
      <c r="BW118" s="2086"/>
      <c r="BX118" s="2086"/>
      <c r="BY118" s="2086"/>
      <c r="BZ118" s="2086"/>
      <c r="CA118" s="2085"/>
    </row>
    <row r="119" spans="1:81" s="2079" customFormat="1" x14ac:dyDescent="0.25">
      <c r="A119" s="2212">
        <f>IF(I71&lt;&gt;7,A118,"")</f>
        <v>0</v>
      </c>
      <c r="B119" s="2253"/>
      <c r="C119" s="2213"/>
      <c r="D119" s="1292">
        <f>IF($AE$30=FALSE,D118,SUM(D118,(D118*'Cover Sheet and Summary'!$H$13/100)))</f>
        <v>0</v>
      </c>
      <c r="E119" s="1807">
        <f>IF(AND($J$36=$J$35,$I$35&gt;=7),0,IF(AND($J$36=$J$35,$I$36&lt;=12),$I$36-7+1,IF(AND($J$36=$J$35,$I$36-$I$35&lt;=6),0,IF(AND($J$36=$J$35,$I$36&lt;7),0,IF(AND($J$36=$J$35,$I$36&gt;=7),$I$36-7+1,IF(AND($J$36&gt;$J$35,$I$35&lt;7,$I$36&lt;7),12-7+$I$36+1,IF(AND($J$36&gt;$J$35,$I$35&lt;7,$I$36&gt;=7),$I$36-7+1,IF(AND($J$36&gt;$J$35,$I$35&gt;=7,$I$36&lt;7),0,IF(AND($J$36&gt;$J$35,$I$35&gt;=7,$I$36&gt;=7),$I$36-7+1)))))))))</f>
        <v>3</v>
      </c>
      <c r="F119" s="2255">
        <f>F118</f>
        <v>0</v>
      </c>
      <c r="G119" s="1292">
        <f>E119/12*F119</f>
        <v>0</v>
      </c>
      <c r="H119" s="1292"/>
      <c r="I119" s="2297">
        <v>0</v>
      </c>
      <c r="J119" s="1595">
        <f>ROUNDDOWN(L119-I119,0)</f>
        <v>0</v>
      </c>
      <c r="K119" s="2218"/>
      <c r="L119" s="2215">
        <f>ROUNDDOWN((D119*E119*F119/12),0)</f>
        <v>0</v>
      </c>
      <c r="M119" s="1298">
        <f>SUM(L118,L119)</f>
        <v>0</v>
      </c>
      <c r="N119" s="68"/>
      <c r="O119" s="2080"/>
      <c r="BK119" s="906"/>
      <c r="BL119" s="917"/>
      <c r="BM119" s="2276"/>
      <c r="BN119" s="901">
        <v>1</v>
      </c>
      <c r="BO119" s="945"/>
      <c r="BP119" s="1935"/>
      <c r="BQ119" s="2856">
        <f t="shared" si="23"/>
        <v>0</v>
      </c>
      <c r="BR119" s="2856"/>
      <c r="BS119" s="2085">
        <f t="shared" si="25"/>
        <v>0</v>
      </c>
      <c r="BT119" s="2086"/>
      <c r="BU119" s="2086"/>
      <c r="BV119" s="2086"/>
      <c r="BW119" s="2086"/>
      <c r="BX119" s="2086"/>
      <c r="BY119" s="2086"/>
      <c r="BZ119" s="2086"/>
      <c r="CA119" s="2085"/>
    </row>
    <row r="120" spans="1:81" s="2079" customFormat="1" x14ac:dyDescent="0.25">
      <c r="A120" s="2244"/>
      <c r="B120" s="1284"/>
      <c r="C120" s="2252"/>
      <c r="D120" s="1292" t="s">
        <v>40</v>
      </c>
      <c r="E120" s="2877" t="s">
        <v>40</v>
      </c>
      <c r="F120" s="2951"/>
      <c r="G120" s="1292"/>
      <c r="H120" s="1292"/>
      <c r="I120" s="2089"/>
      <c r="J120" s="1595">
        <f>ROUNDDOWN(SUM(J118,J119)*$B$126,0)</f>
        <v>0</v>
      </c>
      <c r="K120" s="2216"/>
      <c r="L120" s="2215">
        <f>ROUNDDOWN(SUM(L118,L119)*$B$126,0)</f>
        <v>0</v>
      </c>
      <c r="M120" s="1298"/>
      <c r="N120" s="68"/>
      <c r="O120" s="2080"/>
      <c r="BK120" s="906"/>
      <c r="BL120" s="917"/>
      <c r="BM120" s="2276"/>
      <c r="BN120" s="901">
        <v>1</v>
      </c>
      <c r="BO120" s="945"/>
      <c r="BP120" s="1935"/>
      <c r="BQ120" s="2856">
        <f t="shared" si="23"/>
        <v>0</v>
      </c>
      <c r="BR120" s="2856"/>
      <c r="BS120" s="2085">
        <f t="shared" si="25"/>
        <v>0</v>
      </c>
      <c r="BT120" s="2086"/>
      <c r="BU120" s="2086"/>
      <c r="BV120" s="2086"/>
      <c r="BW120" s="2086"/>
      <c r="BX120" s="2086"/>
      <c r="BY120" s="2086"/>
      <c r="BZ120" s="2086"/>
      <c r="CA120" s="2085"/>
    </row>
    <row r="121" spans="1:81" x14ac:dyDescent="0.25">
      <c r="A121" s="1859">
        <f>'BP1'!A120</f>
        <v>0</v>
      </c>
      <c r="B121" s="1846">
        <f>'BP1'!B120</f>
        <v>0</v>
      </c>
      <c r="C121" s="17"/>
      <c r="D121" s="1847">
        <f>'BP2'!D122</f>
        <v>0</v>
      </c>
      <c r="E121" s="1848">
        <f>IF(AND($J$35=$J$36,$I$35&lt;7,$I$36&lt;7),$I$36-$I$35+1,IF(AND($J$35=$J$36,$I$35&lt;7,$I$36&gt;=7),7-$I$35,IF(AND($J$35=$J$36,$I$35&gt;=7,$I$36&gt;=7),$I$36-$I$35+1,IF(AND($J$36&gt;$J$35,$I$35&gt;=7,$I$36&gt;7),7-$I$35+12,IF(AND($J550&gt;$J$35,$I$35&lt;7,$I$36&gt;=7),7-$I$35,IF(AND($J$36&gt;$J$35,$I$35&gt;=7,$I$36&lt;7),12-$I$35+1+$I$36,IF(AND($J$36&gt;$J$35,$I$35&lt;7,$I$36&lt;7),7-$I$35,IF(AND($J$36&gt;$J$35,$I$35&gt;=7,$I$36&gt;=7),12-$I$35+7))))))))</f>
        <v>9</v>
      </c>
      <c r="F121" s="2363">
        <f>IF('Cover Sheet and Summary'!M4&gt;2,'BP1'!G120,0)</f>
        <v>0</v>
      </c>
      <c r="G121" s="1849">
        <f>E121/12*F121</f>
        <v>0</v>
      </c>
      <c r="H121" s="1849"/>
      <c r="I121" s="2362">
        <v>0</v>
      </c>
      <c r="J121" s="1851">
        <f>ROUNDDOWN(L121-I121,0)</f>
        <v>0</v>
      </c>
      <c r="K121" s="1872"/>
      <c r="L121" s="1613">
        <f>ROUNDDOWN((D121*E121*F121/12),0)</f>
        <v>0</v>
      </c>
      <c r="M121" s="1309"/>
      <c r="N121" s="68"/>
      <c r="O121" s="34"/>
      <c r="V121"/>
      <c r="BK121" s="720"/>
      <c r="BL121" s="917"/>
      <c r="BM121" s="2276"/>
      <c r="BN121" s="901">
        <v>1</v>
      </c>
      <c r="BO121" s="945"/>
      <c r="BP121" s="1935"/>
      <c r="BQ121" s="2856">
        <f t="shared" si="23"/>
        <v>0</v>
      </c>
      <c r="BR121" s="2856"/>
      <c r="BS121" s="2085">
        <f t="shared" si="25"/>
        <v>0</v>
      </c>
      <c r="BT121" s="913"/>
      <c r="BU121" s="913"/>
      <c r="BV121" s="913"/>
      <c r="BW121" s="913"/>
      <c r="BX121" s="913"/>
      <c r="BY121" s="913"/>
      <c r="BZ121" s="913"/>
      <c r="CA121" s="910"/>
      <c r="CB121" s="2079"/>
      <c r="CC121" s="2079"/>
    </row>
    <row r="122" spans="1:81" x14ac:dyDescent="0.25">
      <c r="A122" s="1587">
        <f>IF(I35&lt;&gt;7,A121,"")</f>
        <v>0</v>
      </c>
      <c r="B122" s="1282"/>
      <c r="C122" s="17"/>
      <c r="D122" s="1392">
        <f>IF($AE$30=FALSE,D121,SUM(D121,(D121*'Cover Sheet and Summary'!$H$13/100)))</f>
        <v>0</v>
      </c>
      <c r="E122" s="1807">
        <f>IF(AND($J$36=$J$35,$I$35&gt;=7),0,IF(AND($J$36=$J$35,$I$36&lt;=12),$I$36-7+1,IF(AND($J$36=$J$35,$I$36-$I$35&lt;=6),0,IF(AND($J$36=$J$35,$I$36&lt;7),0,IF(AND($J$36=$J$35,$I$36&gt;=7),$I$36-7+1,IF(AND($J$36&gt;$J$35,$I$35&lt;7,$I$36&lt;7),12-7+$I$36+1,IF(AND($J$36&gt;$J$35,$I$35&lt;7,$I$36&gt;=7),$I$36-7+1,IF(AND($J$36&gt;$J$35,$I$35&gt;=7,$I$36&lt;7),0,IF(AND($J$36&gt;$J$35,$I$35&gt;=7,$I$36&gt;=7),$I$36-7+1)))))))))</f>
        <v>3</v>
      </c>
      <c r="F122" s="2292">
        <f>F121</f>
        <v>0</v>
      </c>
      <c r="G122" s="1294">
        <f>E122/12*F122</f>
        <v>0</v>
      </c>
      <c r="H122" s="1294"/>
      <c r="I122" s="2297">
        <v>0</v>
      </c>
      <c r="J122" s="2089">
        <f>ROUNDDOWN(L122-I122,0)</f>
        <v>0</v>
      </c>
      <c r="K122" s="1872"/>
      <c r="L122" s="1296">
        <f>ROUNDDOWN((D122*E122*F122/12),0)</f>
        <v>0</v>
      </c>
      <c r="M122" s="1298">
        <f>SUM(L121,L122)</f>
        <v>0</v>
      </c>
      <c r="N122" s="68"/>
      <c r="O122" s="29"/>
      <c r="V122"/>
      <c r="BK122" s="243"/>
      <c r="BL122" s="917"/>
      <c r="BM122" s="2276"/>
      <c r="BN122" s="901">
        <v>1</v>
      </c>
      <c r="BO122" s="945"/>
      <c r="BP122" s="1935"/>
      <c r="BQ122" s="2856">
        <f t="shared" si="23"/>
        <v>0</v>
      </c>
      <c r="BR122" s="2856"/>
      <c r="BS122" s="2085">
        <f t="shared" si="25"/>
        <v>0</v>
      </c>
      <c r="BT122" s="910"/>
      <c r="BU122" s="910"/>
      <c r="BV122" s="910"/>
      <c r="BW122" s="910"/>
      <c r="BX122" s="910"/>
      <c r="BY122" s="910"/>
      <c r="BZ122" s="910"/>
      <c r="CA122" s="910"/>
    </row>
    <row r="123" spans="1:81" s="38" customFormat="1" ht="18" customHeight="1" x14ac:dyDescent="0.25">
      <c r="A123" s="1588"/>
      <c r="B123" s="1964"/>
      <c r="C123" s="17"/>
      <c r="D123" s="2877" t="s">
        <v>40</v>
      </c>
      <c r="E123" s="2878"/>
      <c r="F123" s="2878"/>
      <c r="G123" s="2879"/>
      <c r="H123" s="1969"/>
      <c r="I123" s="1959">
        <f>ROUNDDOWN(SUM(I121,I122)*$B$126,0)</f>
        <v>0</v>
      </c>
      <c r="J123" s="2089">
        <f>ROUNDDOWN(SUM(J121,J122)*$B$126,0)</f>
        <v>0</v>
      </c>
      <c r="K123" s="1872"/>
      <c r="L123" s="1959">
        <f>ROUNDDOWN(SUM(L121,L122)*$B$126,0)</f>
        <v>0</v>
      </c>
      <c r="M123" s="1308"/>
      <c r="N123" s="948"/>
      <c r="O123" s="330"/>
      <c r="BK123" s="243"/>
      <c r="BL123" s="917"/>
      <c r="BM123" s="2276"/>
      <c r="BN123" s="901">
        <v>1</v>
      </c>
      <c r="BO123" s="945"/>
      <c r="BP123" s="1935"/>
      <c r="BQ123" s="2856">
        <f t="shared" si="23"/>
        <v>0</v>
      </c>
      <c r="BR123" s="2856"/>
      <c r="BS123" s="2085">
        <f t="shared" si="25"/>
        <v>0</v>
      </c>
      <c r="BT123" s="910"/>
      <c r="BU123" s="910"/>
      <c r="BV123" s="910"/>
      <c r="BW123" s="910"/>
      <c r="BX123" s="910"/>
      <c r="BY123" s="910"/>
      <c r="BZ123" s="910"/>
      <c r="CA123" s="910"/>
      <c r="CB123"/>
      <c r="CC123"/>
    </row>
    <row r="124" spans="1:81" x14ac:dyDescent="0.25">
      <c r="A124" s="934"/>
      <c r="B124" s="935"/>
      <c r="C124" s="936"/>
      <c r="D124" s="1010"/>
      <c r="E124" s="1010"/>
      <c r="F124" s="938"/>
      <c r="G124" s="935"/>
      <c r="H124" s="935"/>
      <c r="I124" s="937"/>
      <c r="J124" s="937"/>
      <c r="K124" s="1876"/>
      <c r="L124" s="939"/>
      <c r="M124" s="1011"/>
      <c r="N124" s="68"/>
      <c r="O124" s="34"/>
      <c r="V124"/>
      <c r="BK124" s="243"/>
      <c r="BL124" s="917"/>
      <c r="BM124" s="2276"/>
      <c r="BN124" s="901">
        <v>1</v>
      </c>
      <c r="BO124" s="945"/>
      <c r="BP124" s="1935"/>
      <c r="BQ124" s="2856">
        <f t="shared" si="23"/>
        <v>0</v>
      </c>
      <c r="BR124" s="2856"/>
      <c r="BS124" s="2085">
        <f t="shared" si="25"/>
        <v>0</v>
      </c>
      <c r="BT124" s="913"/>
      <c r="BU124" s="913"/>
      <c r="BV124" s="913"/>
      <c r="BW124" s="913"/>
      <c r="BX124" s="913"/>
      <c r="BY124" s="913"/>
      <c r="BZ124" s="913"/>
      <c r="CA124" s="910"/>
      <c r="CB124" s="38"/>
      <c r="CC124" s="38"/>
    </row>
    <row r="125" spans="1:81" x14ac:dyDescent="0.25">
      <c r="A125" s="1664" t="s">
        <v>17</v>
      </c>
      <c r="B125" s="1665"/>
      <c r="C125" s="1697"/>
      <c r="D125" s="1666"/>
      <c r="E125" s="1666"/>
      <c r="F125" s="1665"/>
      <c r="G125" s="1667">
        <f>SUM(G40:G122)</f>
        <v>0</v>
      </c>
      <c r="H125" s="2005"/>
      <c r="I125" s="1296">
        <f>SUM(I40,I41,I43,I44,I46,I47,I49,I50,I52,I53,I55,I56,I58,I59,I61,I62,I64,I65,I67,I68,I70,I71,I73,I74,I76,I77,I79,I80,I82,I83,I85,I86,I88,I89,I91,I92,I94,I95,I97,I98,I100,I101,I103,I104,I106,I107,I109,I110,I112,I113,I115,I116,I118,I119,I121,I122)</f>
        <v>0</v>
      </c>
      <c r="J125" s="1296">
        <f>SUM(J40,J41,J43,J44,J46,J47,J49,J50,J52,J53,J55,J56,J58,J59,J61,J62,J64,J65,J67,J68,J70,J71,J73,J74,J76,J77,J79,J80,J82,J83,J85,J86,J88,J89,J91,J92,J94,J95,J97,J98,J100,J101,J103,J104,J106,J107,J109,J110,J112,J113,J115,J116,J118,J119,J121,J122)</f>
        <v>0</v>
      </c>
      <c r="K125" s="1878"/>
      <c r="L125" s="1296">
        <f>SUM(L40,L41,L43,L44,L46,L47,L49,L50,L52,L53,L55,L56,L58,L59,L61,L62,L64,L65,L67,L68,L70,L71,L73,L74,L76,L77,L79,L80,L82,L83,L85,L86,L88,L89,L91,L92,L94,L95,L97,L98,L100,L101,L103,L104,L106,L107,L109,L110,L112,L113,L115,L116,L118,L119,L121,L122)</f>
        <v>0</v>
      </c>
      <c r="M125" s="1668"/>
      <c r="N125" s="68"/>
      <c r="O125" s="34"/>
      <c r="V125"/>
      <c r="BK125" s="243"/>
      <c r="BL125" s="917"/>
      <c r="BM125" s="2276"/>
      <c r="BN125" s="901">
        <v>1</v>
      </c>
      <c r="BO125" s="945"/>
      <c r="BP125" s="1935"/>
      <c r="BQ125" s="2856">
        <f t="shared" si="23"/>
        <v>0</v>
      </c>
      <c r="BR125" s="2856"/>
      <c r="BS125" s="2085">
        <f t="shared" si="25"/>
        <v>0</v>
      </c>
      <c r="BT125" s="913"/>
      <c r="BU125" s="913"/>
      <c r="BV125" s="913"/>
      <c r="BW125" s="913"/>
      <c r="BX125" s="913"/>
      <c r="BY125" s="913"/>
      <c r="BZ125" s="913"/>
      <c r="CA125" s="910"/>
    </row>
    <row r="126" spans="1:81" s="38" customFormat="1" ht="18" customHeight="1" thickBot="1" x14ac:dyDescent="0.3">
      <c r="A126" s="1669" t="s">
        <v>18</v>
      </c>
      <c r="B126" s="1806">
        <f>'BP1'!B125</f>
        <v>0.30070000000000002</v>
      </c>
      <c r="C126" s="1698"/>
      <c r="D126" s="1666"/>
      <c r="E126" s="1666"/>
      <c r="F126" s="1311"/>
      <c r="G126" s="1311"/>
      <c r="H126" s="1311"/>
      <c r="I126" s="1296">
        <f>ROUNDDOWN(I125*$B$126,0)</f>
        <v>0</v>
      </c>
      <c r="J126" s="1296">
        <f>ROUNDDOWN(J125*$B$126,0)</f>
        <v>0</v>
      </c>
      <c r="K126" s="1878"/>
      <c r="L126" s="1670">
        <f>ROUNDDOWN(L125*$B$126,0)</f>
        <v>0</v>
      </c>
      <c r="M126" s="1666"/>
      <c r="N126" s="938"/>
      <c r="O126" s="349"/>
      <c r="BK126" s="243"/>
      <c r="BL126" s="917"/>
      <c r="BM126" s="2276"/>
      <c r="BN126" s="901">
        <v>1</v>
      </c>
      <c r="BO126" s="945"/>
      <c r="BP126" s="1935"/>
      <c r="BQ126" s="2856">
        <f t="shared" si="23"/>
        <v>0</v>
      </c>
      <c r="BR126" s="2856"/>
      <c r="BS126" s="2085">
        <f t="shared" si="25"/>
        <v>0</v>
      </c>
      <c r="BT126" s="913"/>
      <c r="BU126" s="913"/>
      <c r="BV126" s="913"/>
      <c r="BW126" s="913"/>
      <c r="BX126" s="913"/>
      <c r="BY126" s="913"/>
      <c r="BZ126" s="913"/>
      <c r="CA126" s="910"/>
      <c r="CB126"/>
      <c r="CC126"/>
    </row>
    <row r="127" spans="1:81" s="38" customFormat="1" ht="14.25" customHeight="1" thickTop="1" x14ac:dyDescent="0.25">
      <c r="A127" s="1664" t="s">
        <v>19</v>
      </c>
      <c r="B127" s="1665"/>
      <c r="C127" s="1697"/>
      <c r="D127" s="1666"/>
      <c r="E127" s="1666"/>
      <c r="F127" s="1666"/>
      <c r="G127" s="1666"/>
      <c r="H127" s="1666"/>
      <c r="I127" s="1612">
        <f t="shared" ref="I127:L127" si="26">SUM(I125:I126)</f>
        <v>0</v>
      </c>
      <c r="J127" s="1612">
        <f t="shared" si="26"/>
        <v>0</v>
      </c>
      <c r="K127" s="1877"/>
      <c r="L127" s="1671">
        <f t="shared" si="26"/>
        <v>0</v>
      </c>
      <c r="M127" s="1668"/>
      <c r="N127" s="944"/>
      <c r="O127" s="330"/>
      <c r="BK127" s="243"/>
      <c r="BL127" s="917"/>
      <c r="BM127" s="2276"/>
      <c r="BN127" s="901">
        <v>1</v>
      </c>
      <c r="BO127" s="945"/>
      <c r="BP127" s="1935"/>
      <c r="BQ127" s="2856">
        <f t="shared" si="23"/>
        <v>0</v>
      </c>
      <c r="BR127" s="2856"/>
      <c r="BS127" s="2085">
        <f t="shared" si="25"/>
        <v>0</v>
      </c>
      <c r="BT127" s="913"/>
      <c r="BU127" s="913"/>
      <c r="BV127" s="913"/>
      <c r="BW127" s="913"/>
      <c r="BX127" s="913"/>
      <c r="BY127" s="913"/>
      <c r="BZ127" s="913"/>
      <c r="CA127" s="910"/>
    </row>
    <row r="128" spans="1:81" x14ac:dyDescent="0.25">
      <c r="A128" s="942"/>
      <c r="B128" s="736"/>
      <c r="C128" s="17"/>
      <c r="D128" s="1048"/>
      <c r="E128" s="1048"/>
      <c r="F128" s="971"/>
      <c r="G128" s="1049"/>
      <c r="H128" s="1049"/>
      <c r="I128" s="1049"/>
      <c r="J128" s="1049"/>
      <c r="K128" s="938"/>
      <c r="L128" s="943"/>
      <c r="M128" s="943"/>
      <c r="N128" s="944"/>
      <c r="O128" s="354"/>
      <c r="V128"/>
      <c r="BK128" s="243"/>
      <c r="BL128" s="917"/>
      <c r="BM128" s="2276"/>
      <c r="BN128" s="901">
        <v>1</v>
      </c>
      <c r="BO128" s="945"/>
      <c r="BP128" s="1935"/>
      <c r="BQ128" s="2856">
        <f t="shared" si="23"/>
        <v>0</v>
      </c>
      <c r="BR128" s="2856"/>
      <c r="BS128" s="2085">
        <f t="shared" si="25"/>
        <v>0</v>
      </c>
      <c r="BT128" s="913"/>
      <c r="BU128" s="913"/>
      <c r="BV128" s="913"/>
      <c r="BW128" s="913"/>
      <c r="BX128" s="913"/>
      <c r="BY128" s="913"/>
      <c r="BZ128" s="913"/>
      <c r="CA128" s="910"/>
      <c r="CB128" s="38"/>
      <c r="CC128" s="38"/>
    </row>
    <row r="129" spans="1:81" s="165" customFormat="1" ht="17.25" customHeight="1" x14ac:dyDescent="0.25">
      <c r="A129" s="1594" t="s">
        <v>142</v>
      </c>
      <c r="B129" s="1280" t="s">
        <v>140</v>
      </c>
      <c r="C129" s="17"/>
      <c r="D129" s="275" t="s">
        <v>39</v>
      </c>
      <c r="E129" s="2193" t="s">
        <v>317</v>
      </c>
      <c r="F129" s="2198" t="s">
        <v>316</v>
      </c>
      <c r="G129" s="2188"/>
      <c r="H129" s="1964"/>
      <c r="I129" s="1322"/>
      <c r="J129" s="1322"/>
      <c r="K129" s="1322"/>
      <c r="L129" s="1308"/>
      <c r="M129" s="1363"/>
      <c r="N129" s="483"/>
      <c r="O129" s="331"/>
      <c r="BK129" s="243"/>
      <c r="BL129" s="917"/>
      <c r="BM129" s="2276"/>
      <c r="BN129" s="901">
        <v>1</v>
      </c>
      <c r="BO129" s="945"/>
      <c r="BP129" s="1935"/>
      <c r="BQ129" s="2856">
        <f t="shared" si="23"/>
        <v>0</v>
      </c>
      <c r="BR129" s="2856"/>
      <c r="BS129" s="2085">
        <f t="shared" si="25"/>
        <v>0</v>
      </c>
      <c r="BT129" s="913"/>
      <c r="BU129" s="897"/>
      <c r="BV129" s="897"/>
      <c r="BW129" s="897"/>
      <c r="BX129" s="897"/>
      <c r="BY129" s="897"/>
      <c r="BZ129" s="897"/>
      <c r="CA129" s="910"/>
      <c r="CB129"/>
      <c r="CC129"/>
    </row>
    <row r="130" spans="1:81" s="165" customFormat="1" ht="18.75" customHeight="1" x14ac:dyDescent="0.25">
      <c r="A130" s="1594"/>
      <c r="B130" s="1280"/>
      <c r="C130" s="17"/>
      <c r="D130" s="329"/>
      <c r="E130" s="2194"/>
      <c r="F130" s="2286" t="s">
        <v>318</v>
      </c>
      <c r="G130" s="2090"/>
      <c r="H130" s="1322"/>
      <c r="I130" s="1673"/>
      <c r="J130" s="1322"/>
      <c r="K130" s="1322"/>
      <c r="L130" s="1308"/>
      <c r="M130" s="1308"/>
      <c r="N130" s="483"/>
      <c r="O130" s="331"/>
      <c r="BK130" s="243"/>
      <c r="BL130" s="917"/>
      <c r="BM130" s="2276"/>
      <c r="BN130" s="901">
        <v>1</v>
      </c>
      <c r="BO130" s="945"/>
      <c r="BP130" s="1935"/>
      <c r="BQ130" s="2856">
        <f t="shared" si="23"/>
        <v>0</v>
      </c>
      <c r="BR130" s="2856"/>
      <c r="BS130" s="2085">
        <f t="shared" si="25"/>
        <v>0</v>
      </c>
      <c r="BT130" s="913"/>
      <c r="BU130" s="913"/>
      <c r="BV130" s="913"/>
      <c r="BW130" s="913"/>
      <c r="BX130" s="913"/>
      <c r="BY130" s="913"/>
      <c r="BZ130" s="913"/>
      <c r="CA130" s="910"/>
    </row>
    <row r="131" spans="1:81" x14ac:dyDescent="0.25">
      <c r="A131" s="1958">
        <f>'BP1'!A130</f>
        <v>0</v>
      </c>
      <c r="B131" s="933">
        <f>'BP1'!B130</f>
        <v>0</v>
      </c>
      <c r="C131" s="1028"/>
      <c r="D131" s="2414">
        <f>'BP2'!D131</f>
        <v>0</v>
      </c>
      <c r="E131" s="2411"/>
      <c r="F131" s="2285">
        <f>D131</f>
        <v>0</v>
      </c>
      <c r="G131" s="2195"/>
      <c r="H131" s="1672"/>
      <c r="I131" s="904">
        <v>0</v>
      </c>
      <c r="J131" s="1295">
        <f t="shared" ref="J131:J136" si="27">ROUNDDOWN(L131-I131,0)</f>
        <v>0</v>
      </c>
      <c r="K131" s="1300"/>
      <c r="L131" s="2197">
        <f>ROUNDDOWN(F131*E131,0)</f>
        <v>0</v>
      </c>
      <c r="M131" s="2075"/>
      <c r="N131" s="67"/>
      <c r="O131" s="332"/>
      <c r="Q131" s="2"/>
      <c r="V131"/>
      <c r="BK131" s="243"/>
      <c r="BL131" s="917"/>
      <c r="BM131" s="2276"/>
      <c r="BN131" s="901">
        <v>1</v>
      </c>
      <c r="BO131" s="945"/>
      <c r="BP131" s="1229"/>
      <c r="BQ131" s="2856">
        <f t="shared" si="23"/>
        <v>0</v>
      </c>
      <c r="BR131" s="2856"/>
      <c r="BS131" s="2085">
        <f t="shared" si="25"/>
        <v>0</v>
      </c>
      <c r="BT131" s="897"/>
      <c r="BU131" s="910"/>
      <c r="BV131" s="910"/>
      <c r="BW131" s="910"/>
      <c r="BX131" s="910"/>
      <c r="BY131" s="910"/>
      <c r="BZ131" s="910"/>
      <c r="CA131" s="910"/>
      <c r="CB131" s="165"/>
      <c r="CC131" s="165"/>
    </row>
    <row r="132" spans="1:81" s="165" customFormat="1" ht="17.25" customHeight="1" x14ac:dyDescent="0.25">
      <c r="A132" s="2412">
        <f>'BP1'!A131</f>
        <v>0</v>
      </c>
      <c r="B132" s="933">
        <f>'BP1'!B131</f>
        <v>0</v>
      </c>
      <c r="C132" s="1028"/>
      <c r="D132" s="2414">
        <f>'BP2'!D132</f>
        <v>0</v>
      </c>
      <c r="E132" s="2413"/>
      <c r="F132" s="2285">
        <f t="shared" ref="F132:F136" si="28">D132</f>
        <v>0</v>
      </c>
      <c r="G132" s="2195"/>
      <c r="H132" s="1672"/>
      <c r="I132" s="904">
        <v>0</v>
      </c>
      <c r="J132" s="1295">
        <f t="shared" si="27"/>
        <v>0</v>
      </c>
      <c r="K132" s="1300"/>
      <c r="L132" s="2197">
        <f t="shared" ref="L132:L136" si="29">ROUNDDOWN(F132*E132,0)</f>
        <v>0</v>
      </c>
      <c r="M132" s="1839"/>
      <c r="N132" s="483"/>
      <c r="O132" s="331"/>
      <c r="BK132" s="1003"/>
      <c r="BL132" s="917"/>
      <c r="BM132" s="2276"/>
      <c r="BN132" s="901">
        <v>1</v>
      </c>
      <c r="BO132" s="945"/>
      <c r="BP132" s="1935"/>
      <c r="BQ132" s="2856">
        <f t="shared" si="23"/>
        <v>0</v>
      </c>
      <c r="BR132" s="2856"/>
      <c r="BS132" s="2085">
        <f t="shared" si="25"/>
        <v>0</v>
      </c>
      <c r="BT132" s="913"/>
      <c r="BU132" s="910"/>
      <c r="BV132" s="910"/>
      <c r="BW132" s="910"/>
      <c r="BX132" s="910"/>
      <c r="BY132" s="910"/>
      <c r="BZ132" s="910"/>
      <c r="CA132" s="910"/>
      <c r="CB132"/>
      <c r="CC132"/>
    </row>
    <row r="133" spans="1:81" s="165" customFormat="1" ht="18" customHeight="1" x14ac:dyDescent="0.25">
      <c r="A133" s="1958">
        <f>'BP1'!A132</f>
        <v>0</v>
      </c>
      <c r="B133" s="933">
        <f>'BP1'!B132</f>
        <v>0</v>
      </c>
      <c r="C133" s="1028"/>
      <c r="D133" s="2414">
        <f>'BP2'!D133</f>
        <v>0</v>
      </c>
      <c r="E133" s="2411"/>
      <c r="F133" s="2285">
        <f t="shared" si="28"/>
        <v>0</v>
      </c>
      <c r="G133" s="2195"/>
      <c r="H133" s="1672"/>
      <c r="I133" s="904">
        <v>0</v>
      </c>
      <c r="J133" s="1295">
        <f t="shared" si="27"/>
        <v>0</v>
      </c>
      <c r="K133" s="1300"/>
      <c r="L133" s="2197">
        <f t="shared" si="29"/>
        <v>0</v>
      </c>
      <c r="M133" s="2075"/>
      <c r="N133" s="483"/>
      <c r="O133" s="331"/>
      <c r="BK133" s="1003"/>
      <c r="BL133" s="917"/>
      <c r="BM133" s="2276"/>
      <c r="BN133" s="901">
        <v>1</v>
      </c>
      <c r="BO133" s="945"/>
      <c r="BP133" s="1935"/>
      <c r="BQ133" s="2856">
        <f t="shared" si="23"/>
        <v>0</v>
      </c>
      <c r="BR133" s="2856"/>
      <c r="BS133" s="2085">
        <f t="shared" si="25"/>
        <v>0</v>
      </c>
      <c r="BT133" s="910"/>
      <c r="BU133" s="910"/>
      <c r="BV133" s="910"/>
      <c r="BW133" s="910"/>
      <c r="BX133" s="910"/>
      <c r="BY133" s="910"/>
      <c r="BZ133" s="910"/>
      <c r="CA133" s="910"/>
    </row>
    <row r="134" spans="1:81" x14ac:dyDescent="0.25">
      <c r="A134" s="2412">
        <f>'BP1'!A133</f>
        <v>0</v>
      </c>
      <c r="B134" s="933">
        <f>'BP1'!B133</f>
        <v>0</v>
      </c>
      <c r="C134" s="1028"/>
      <c r="D134" s="2414">
        <f>'BP2'!D134</f>
        <v>0</v>
      </c>
      <c r="E134" s="2413"/>
      <c r="F134" s="2285">
        <f>D134</f>
        <v>0</v>
      </c>
      <c r="G134" s="2195"/>
      <c r="H134" s="1672"/>
      <c r="I134" s="904">
        <v>0</v>
      </c>
      <c r="J134" s="1295">
        <f t="shared" si="27"/>
        <v>0</v>
      </c>
      <c r="K134" s="1300"/>
      <c r="L134" s="2197">
        <f t="shared" si="29"/>
        <v>0</v>
      </c>
      <c r="M134" s="1839"/>
      <c r="N134" s="67"/>
      <c r="O134" s="332"/>
      <c r="V134"/>
      <c r="BK134" s="243"/>
      <c r="BL134" s="917"/>
      <c r="BM134" s="2276"/>
      <c r="BN134" s="901">
        <v>1</v>
      </c>
      <c r="BO134" s="945"/>
      <c r="BP134" s="1935"/>
      <c r="BQ134" s="2856">
        <f t="shared" si="23"/>
        <v>0</v>
      </c>
      <c r="BR134" s="2856"/>
      <c r="BS134" s="2085">
        <f t="shared" si="25"/>
        <v>0</v>
      </c>
      <c r="BT134" s="910"/>
      <c r="BU134" s="910"/>
      <c r="BV134" s="910"/>
      <c r="BW134" s="910"/>
      <c r="BX134" s="910"/>
      <c r="BY134" s="910"/>
      <c r="BZ134" s="910"/>
      <c r="CA134" s="910"/>
      <c r="CB134" s="165"/>
      <c r="CC134" s="165"/>
    </row>
    <row r="135" spans="1:81" s="167" customFormat="1" ht="15" customHeight="1" x14ac:dyDescent="0.25">
      <c r="A135" s="1958">
        <f>'BP1'!A134</f>
        <v>0</v>
      </c>
      <c r="B135" s="945">
        <f>'BP1'!B134</f>
        <v>0</v>
      </c>
      <c r="C135" s="1029"/>
      <c r="D135" s="2414">
        <f>'BP2'!D135</f>
        <v>0</v>
      </c>
      <c r="E135" s="2411"/>
      <c r="F135" s="2285">
        <f t="shared" si="28"/>
        <v>0</v>
      </c>
      <c r="G135" s="2195"/>
      <c r="H135" s="1672"/>
      <c r="I135" s="904">
        <v>0</v>
      </c>
      <c r="J135" s="1295">
        <f t="shared" si="27"/>
        <v>0</v>
      </c>
      <c r="K135" s="1300"/>
      <c r="L135" s="2197">
        <f t="shared" si="29"/>
        <v>0</v>
      </c>
      <c r="M135" s="2075"/>
      <c r="N135" s="483"/>
      <c r="O135" s="331"/>
      <c r="BK135" s="1004"/>
      <c r="BL135" s="917"/>
      <c r="BM135" s="2276"/>
      <c r="BN135" s="901">
        <v>1</v>
      </c>
      <c r="BO135" s="945"/>
      <c r="BP135" s="1935"/>
      <c r="BQ135" s="2856">
        <f t="shared" si="23"/>
        <v>0</v>
      </c>
      <c r="BR135" s="2856"/>
      <c r="BS135" s="2085">
        <f t="shared" si="25"/>
        <v>0</v>
      </c>
      <c r="BT135" s="910"/>
      <c r="BU135" s="910"/>
      <c r="BV135" s="910"/>
      <c r="BW135" s="910"/>
      <c r="BX135" s="910"/>
      <c r="BY135" s="910"/>
      <c r="BZ135" s="910"/>
      <c r="CA135" s="910"/>
      <c r="CB135"/>
      <c r="CC135"/>
    </row>
    <row r="136" spans="1:81" s="167" customFormat="1" ht="15" customHeight="1" thickBot="1" x14ac:dyDescent="0.3">
      <c r="A136" s="2412">
        <f>'BP1'!A135</f>
        <v>0</v>
      </c>
      <c r="B136" s="2284">
        <f>'BP1'!B135</f>
        <v>0</v>
      </c>
      <c r="C136" s="1029"/>
      <c r="D136" s="2414">
        <f>'BP2'!D136</f>
        <v>0</v>
      </c>
      <c r="E136" s="2413"/>
      <c r="F136" s="2285">
        <f t="shared" si="28"/>
        <v>0</v>
      </c>
      <c r="G136" s="2195"/>
      <c r="H136" s="1672"/>
      <c r="I136" s="904">
        <v>0</v>
      </c>
      <c r="J136" s="1295">
        <f t="shared" si="27"/>
        <v>0</v>
      </c>
      <c r="K136" s="1300"/>
      <c r="L136" s="2197">
        <f t="shared" si="29"/>
        <v>0</v>
      </c>
      <c r="M136" s="1839"/>
      <c r="N136" s="483"/>
      <c r="O136" s="331"/>
      <c r="BK136" s="2832" t="s">
        <v>217</v>
      </c>
      <c r="BL136" s="2833"/>
      <c r="BM136" s="2833"/>
      <c r="BN136" s="2833"/>
      <c r="BO136" s="2833"/>
      <c r="BP136" s="2834"/>
      <c r="BQ136" s="2939">
        <f>ROUNDDOWN(SUM(BQ84:BQ135),0)</f>
        <v>0</v>
      </c>
      <c r="BR136" s="2940"/>
      <c r="BS136" s="2085">
        <f>SUM(BS84:BS135)</f>
        <v>0</v>
      </c>
      <c r="BT136" s="910"/>
      <c r="BU136" s="910"/>
      <c r="BV136" s="910"/>
      <c r="BW136" s="910"/>
      <c r="BX136" s="910"/>
      <c r="BY136" s="910"/>
      <c r="BZ136" s="910"/>
      <c r="CA136"/>
    </row>
    <row r="137" spans="1:81" ht="15.75" thickBot="1" x14ac:dyDescent="0.3">
      <c r="A137" s="942"/>
      <c r="B137" s="736"/>
      <c r="C137" s="17"/>
      <c r="D137" s="948"/>
      <c r="E137" s="948"/>
      <c r="F137" s="948"/>
      <c r="G137" s="948"/>
      <c r="H137" s="948"/>
      <c r="I137" s="971"/>
      <c r="J137" s="971"/>
      <c r="K137" s="948"/>
      <c r="L137" s="1050"/>
      <c r="M137" s="948"/>
      <c r="N137" s="67"/>
      <c r="O137" s="333"/>
      <c r="V137"/>
      <c r="BK137" s="910"/>
      <c r="BL137" s="910"/>
      <c r="BM137" s="893"/>
      <c r="BN137" s="897"/>
      <c r="BO137" s="910"/>
      <c r="BP137" s="910"/>
      <c r="BQ137" s="910"/>
      <c r="BR137" s="910"/>
      <c r="BS137" s="910"/>
      <c r="BT137" s="910"/>
      <c r="BU137" s="910"/>
      <c r="BV137" s="910"/>
      <c r="BW137" s="910"/>
      <c r="BX137" s="910"/>
      <c r="BY137" s="910"/>
      <c r="BZ137" s="910"/>
      <c r="CA137" s="165"/>
      <c r="CB137" s="167"/>
      <c r="CC137" s="167"/>
    </row>
    <row r="138" spans="1:81" s="165" customFormat="1" ht="13.5" customHeight="1" x14ac:dyDescent="0.25">
      <c r="A138" s="1664" t="s">
        <v>48</v>
      </c>
      <c r="B138" s="1665"/>
      <c r="C138" s="1697"/>
      <c r="D138" s="1666"/>
      <c r="E138" s="1666"/>
      <c r="F138" s="1666"/>
      <c r="G138" s="1666"/>
      <c r="H138" s="1666"/>
      <c r="I138" s="1612">
        <f>SUM(I129:I136)</f>
        <v>0</v>
      </c>
      <c r="J138" s="1612">
        <f>SUM(J129:J136)</f>
        <v>0</v>
      </c>
      <c r="K138" s="1666"/>
      <c r="L138" s="1612">
        <f>SUM(L129:L136)</f>
        <v>0</v>
      </c>
      <c r="M138" s="1666"/>
      <c r="N138" s="483"/>
      <c r="O138" s="331"/>
      <c r="BK138" s="1008" t="s">
        <v>28</v>
      </c>
      <c r="BL138" s="2351" t="s">
        <v>63</v>
      </c>
      <c r="BM138" s="2348" t="s">
        <v>319</v>
      </c>
      <c r="BN138" s="2349" t="s">
        <v>341</v>
      </c>
      <c r="BO138" s="2349" t="s">
        <v>212</v>
      </c>
      <c r="BP138" s="2349" t="s">
        <v>305</v>
      </c>
      <c r="BQ138" s="2349" t="s">
        <v>96</v>
      </c>
      <c r="BR138" s="2349" t="s">
        <v>65</v>
      </c>
      <c r="BS138" s="2749" t="s">
        <v>15</v>
      </c>
      <c r="BT138" s="2750"/>
      <c r="BU138" s="910"/>
      <c r="BV138" s="910"/>
      <c r="BW138" s="910"/>
      <c r="BX138" s="910"/>
      <c r="BY138" s="910"/>
      <c r="BZ138" s="910"/>
      <c r="CA138" s="910"/>
      <c r="CB138"/>
      <c r="CC138"/>
    </row>
    <row r="139" spans="1:81" ht="15.75" thickBot="1" x14ac:dyDescent="0.3">
      <c r="A139" s="1669" t="s">
        <v>40</v>
      </c>
      <c r="B139" s="1805">
        <f>'BP1'!B138</f>
        <v>7.5499999999999998E-2</v>
      </c>
      <c r="C139" s="1697"/>
      <c r="D139" s="1666"/>
      <c r="E139" s="1666"/>
      <c r="F139" s="1666"/>
      <c r="G139" s="1666"/>
      <c r="H139" s="1666"/>
      <c r="I139" s="1670">
        <f>ROUNDDOWN(SUM(I129:I136)*$B$139,0)</f>
        <v>0</v>
      </c>
      <c r="J139" s="1670">
        <f>ROUNDDOWN(SUM(J129:J136)*$B$139,0)</f>
        <v>0</v>
      </c>
      <c r="K139" s="1666"/>
      <c r="L139" s="1670">
        <f>SUM(I139:J139)</f>
        <v>0</v>
      </c>
      <c r="M139" s="1666"/>
      <c r="N139" s="944"/>
      <c r="O139" s="20"/>
      <c r="V139"/>
      <c r="BK139" s="2084" t="s">
        <v>91</v>
      </c>
      <c r="BL139" s="905"/>
      <c r="BM139" s="905"/>
      <c r="BN139" s="901">
        <v>1</v>
      </c>
      <c r="BO139" s="901"/>
      <c r="BP139" s="901"/>
      <c r="BQ139" s="901"/>
      <c r="BR139" s="1091">
        <v>0.61</v>
      </c>
      <c r="BS139" s="2937">
        <f>ROUNDDOWN(BN139*BO139*BP139*BQ139*BR139,0)</f>
        <v>0</v>
      </c>
      <c r="BT139" s="2938"/>
      <c r="BU139" s="910">
        <f t="shared" ref="BU139:BU151" si="30">IF(BM139="Evaluation",BS139,0)</f>
        <v>0</v>
      </c>
      <c r="BV139" s="910"/>
      <c r="BW139" s="910"/>
      <c r="BX139" s="910"/>
      <c r="BY139" s="910"/>
      <c r="BZ139" s="910"/>
      <c r="CA139" s="910"/>
      <c r="CC139" s="165"/>
    </row>
    <row r="140" spans="1:81" ht="17.25" customHeight="1" thickTop="1" x14ac:dyDescent="0.25">
      <c r="A140" s="1664" t="s">
        <v>49</v>
      </c>
      <c r="B140" s="1665"/>
      <c r="C140" s="1697"/>
      <c r="D140" s="1666"/>
      <c r="E140" s="1666"/>
      <c r="F140" s="1666"/>
      <c r="G140" s="1666"/>
      <c r="H140" s="1666"/>
      <c r="I140" s="1612">
        <f t="shared" ref="I140:L140" si="31">SUM(I138:I139)</f>
        <v>0</v>
      </c>
      <c r="J140" s="1612">
        <f t="shared" si="31"/>
        <v>0</v>
      </c>
      <c r="K140" s="1666"/>
      <c r="L140" s="1612">
        <f t="shared" si="31"/>
        <v>0</v>
      </c>
      <c r="M140" s="1666"/>
      <c r="N140" s="944"/>
      <c r="O140" s="20"/>
      <c r="V140"/>
      <c r="BK140" s="2084" t="s">
        <v>92</v>
      </c>
      <c r="BL140" s="905"/>
      <c r="BM140" s="905"/>
      <c r="BN140" s="901">
        <v>1</v>
      </c>
      <c r="BO140" s="901"/>
      <c r="BP140" s="901"/>
      <c r="BQ140" s="901"/>
      <c r="BR140" s="1091">
        <v>0.17</v>
      </c>
      <c r="BS140" s="2937">
        <f t="shared" ref="BS140:BS151" si="32">ROUNDDOWN(BN140*BO140*BP140*BQ140*BR140,0)</f>
        <v>0</v>
      </c>
      <c r="BT140" s="2938"/>
      <c r="BU140" s="2085">
        <f t="shared" si="30"/>
        <v>0</v>
      </c>
      <c r="BV140" s="910"/>
      <c r="BW140" s="920"/>
      <c r="BX140" s="910"/>
      <c r="BY140" s="910"/>
      <c r="BZ140" s="910"/>
      <c r="CA140" s="910"/>
    </row>
    <row r="141" spans="1:81" x14ac:dyDescent="0.25">
      <c r="A141" s="942"/>
      <c r="B141" s="736"/>
      <c r="C141" s="17"/>
      <c r="D141" s="948"/>
      <c r="E141" s="948"/>
      <c r="F141" s="948"/>
      <c r="G141" s="948"/>
      <c r="H141" s="948"/>
      <c r="I141" s="947"/>
      <c r="J141" s="947"/>
      <c r="K141" s="948"/>
      <c r="L141" s="1053"/>
      <c r="M141" s="948"/>
      <c r="N141" s="67"/>
      <c r="O141" s="328"/>
      <c r="Q141" s="2"/>
      <c r="V141"/>
      <c r="BK141" s="2084" t="s">
        <v>98</v>
      </c>
      <c r="BL141" s="905"/>
      <c r="BM141" s="905"/>
      <c r="BN141" s="901">
        <v>1</v>
      </c>
      <c r="BO141" s="901"/>
      <c r="BP141" s="901"/>
      <c r="BQ141" s="901"/>
      <c r="BR141" s="1091">
        <v>0.28999999999999998</v>
      </c>
      <c r="BS141" s="2937">
        <f t="shared" si="32"/>
        <v>0</v>
      </c>
      <c r="BT141" s="2938"/>
      <c r="BU141" s="2085">
        <f t="shared" si="30"/>
        <v>0</v>
      </c>
      <c r="BV141" s="918"/>
      <c r="BW141" s="918"/>
      <c r="BX141" s="918"/>
      <c r="BY141" s="918"/>
      <c r="BZ141" s="918"/>
      <c r="CA141" s="910"/>
    </row>
    <row r="142" spans="1:81" x14ac:dyDescent="0.25">
      <c r="A142" s="1664" t="s">
        <v>20</v>
      </c>
      <c r="B142" s="1665"/>
      <c r="C142" s="1697"/>
      <c r="D142" s="1666"/>
      <c r="E142" s="1666"/>
      <c r="F142" s="1666"/>
      <c r="G142" s="1666"/>
      <c r="H142" s="1666"/>
      <c r="I142" s="1612">
        <f>SUM(I125,I138)</f>
        <v>0</v>
      </c>
      <c r="J142" s="1612">
        <f>SUM(J125,J138)</f>
        <v>0</v>
      </c>
      <c r="K142" s="1666"/>
      <c r="L142" s="1612">
        <f>SUM(I142,J142)</f>
        <v>0</v>
      </c>
      <c r="M142" s="1666"/>
      <c r="N142" s="67"/>
      <c r="O142" s="328">
        <v>0</v>
      </c>
      <c r="V142"/>
      <c r="BK142" s="2084" t="s">
        <v>99</v>
      </c>
      <c r="BL142" s="905"/>
      <c r="BM142" s="905"/>
      <c r="BN142" s="901">
        <v>1</v>
      </c>
      <c r="BO142" s="901"/>
      <c r="BP142" s="901"/>
      <c r="BQ142" s="901"/>
      <c r="BR142" s="1091">
        <v>0.51</v>
      </c>
      <c r="BS142" s="2937">
        <f t="shared" si="32"/>
        <v>0</v>
      </c>
      <c r="BT142" s="2938"/>
      <c r="BU142" s="2085">
        <f t="shared" si="30"/>
        <v>0</v>
      </c>
      <c r="BV142" s="910"/>
      <c r="BW142" s="910"/>
      <c r="BX142" s="910"/>
      <c r="BY142" s="910"/>
      <c r="BZ142" s="910"/>
      <c r="CA142" s="910"/>
    </row>
    <row r="143" spans="1:81" x14ac:dyDescent="0.25">
      <c r="A143" s="1664" t="s">
        <v>21</v>
      </c>
      <c r="B143" s="1665"/>
      <c r="C143" s="1697"/>
      <c r="D143" s="1666"/>
      <c r="E143" s="1666"/>
      <c r="F143" s="1666"/>
      <c r="G143" s="1666"/>
      <c r="H143" s="1666"/>
      <c r="I143" s="1612">
        <f>SUM(I126,I139)</f>
        <v>0</v>
      </c>
      <c r="J143" s="1612">
        <f>SUM(J126,J139)</f>
        <v>0</v>
      </c>
      <c r="K143" s="1666"/>
      <c r="L143" s="1612">
        <f>SUM(I143,J143)</f>
        <v>0</v>
      </c>
      <c r="M143" s="1666"/>
      <c r="N143" s="67"/>
      <c r="O143" s="328"/>
      <c r="V143"/>
      <c r="BK143" s="2084" t="s">
        <v>214</v>
      </c>
      <c r="BL143" s="905"/>
      <c r="BM143" s="905"/>
      <c r="BN143" s="901">
        <v>1</v>
      </c>
      <c r="BO143" s="901"/>
      <c r="BP143" s="901"/>
      <c r="BQ143" s="901"/>
      <c r="BR143" s="1091">
        <v>0.11</v>
      </c>
      <c r="BS143" s="2937">
        <f t="shared" si="32"/>
        <v>0</v>
      </c>
      <c r="BT143" s="2938"/>
      <c r="BU143" s="2085">
        <f t="shared" si="30"/>
        <v>0</v>
      </c>
      <c r="BV143" s="910"/>
      <c r="BW143" s="910"/>
      <c r="BX143" s="910"/>
      <c r="BY143" s="910"/>
      <c r="BZ143" s="910"/>
      <c r="CA143" s="910"/>
    </row>
    <row r="144" spans="1:81" x14ac:dyDescent="0.25">
      <c r="A144" s="934"/>
      <c r="B144" s="935"/>
      <c r="C144" s="936"/>
      <c r="D144" s="938"/>
      <c r="E144" s="938"/>
      <c r="F144" s="938"/>
      <c r="G144" s="938"/>
      <c r="H144" s="938"/>
      <c r="I144" s="937"/>
      <c r="J144" s="937"/>
      <c r="K144" s="937"/>
      <c r="L144" s="1033"/>
      <c r="M144" s="938"/>
      <c r="N144" s="67"/>
      <c r="O144" s="328"/>
      <c r="V144"/>
      <c r="BK144" s="2084" t="s">
        <v>214</v>
      </c>
      <c r="BL144" s="905"/>
      <c r="BM144" s="905"/>
      <c r="BN144" s="901">
        <v>1</v>
      </c>
      <c r="BO144" s="901"/>
      <c r="BP144" s="901"/>
      <c r="BQ144" s="901"/>
      <c r="BR144" s="1091">
        <v>0.16</v>
      </c>
      <c r="BS144" s="2937">
        <f t="shared" si="32"/>
        <v>0</v>
      </c>
      <c r="BT144" s="2938"/>
      <c r="BU144" s="2085">
        <f t="shared" si="30"/>
        <v>0</v>
      </c>
      <c r="BV144" s="910"/>
      <c r="BW144" s="910"/>
      <c r="BX144" s="910"/>
      <c r="BY144" s="910"/>
      <c r="BZ144" s="910"/>
      <c r="CA144" s="910"/>
    </row>
    <row r="145" spans="1:81" ht="19.5" customHeight="1" thickBot="1" x14ac:dyDescent="0.3">
      <c r="A145" s="1584"/>
      <c r="B145" s="1280"/>
      <c r="C145" s="17"/>
      <c r="D145" s="944"/>
      <c r="E145" s="1322"/>
      <c r="F145" s="1322"/>
      <c r="G145" s="1322"/>
      <c r="H145" s="1322"/>
      <c r="I145" s="1332"/>
      <c r="J145" s="1332"/>
      <c r="K145" s="1322"/>
      <c r="L145" s="1308"/>
      <c r="M145" s="1322"/>
      <c r="N145" s="67"/>
      <c r="O145" s="328"/>
      <c r="V145"/>
      <c r="BK145" s="2084" t="s">
        <v>93</v>
      </c>
      <c r="BL145" s="905"/>
      <c r="BM145" s="905"/>
      <c r="BN145" s="901">
        <v>1</v>
      </c>
      <c r="BO145" s="901"/>
      <c r="BP145" s="901"/>
      <c r="BQ145" s="901"/>
      <c r="BR145" s="1091">
        <v>17.5</v>
      </c>
      <c r="BS145" s="2937">
        <f t="shared" si="32"/>
        <v>0</v>
      </c>
      <c r="BT145" s="2938"/>
      <c r="BU145" s="2085">
        <f t="shared" si="30"/>
        <v>0</v>
      </c>
      <c r="BV145" s="910"/>
      <c r="BW145" s="910"/>
      <c r="BX145" s="910"/>
      <c r="BY145" s="910"/>
      <c r="BZ145" s="910"/>
      <c r="CA145" s="910"/>
    </row>
    <row r="146" spans="1:81" ht="14.25" customHeight="1" thickBot="1" x14ac:dyDescent="0.3">
      <c r="A146" s="1810"/>
      <c r="B146" s="1277"/>
      <c r="C146" s="1232"/>
      <c r="D146" s="1682"/>
      <c r="E146" s="2981" t="s">
        <v>291</v>
      </c>
      <c r="F146" s="2982"/>
      <c r="G146" s="2983"/>
      <c r="H146" s="2006"/>
      <c r="I146" s="1684">
        <f>SUM(I142,I143)</f>
        <v>0</v>
      </c>
      <c r="J146" s="1685">
        <f>SUM(J142,J143)</f>
        <v>0</v>
      </c>
      <c r="K146" s="1683"/>
      <c r="L146" s="1391">
        <f>SUM(I146,J146)</f>
        <v>0</v>
      </c>
      <c r="M146" s="1322"/>
      <c r="N146" s="944"/>
      <c r="O146" s="334"/>
      <c r="V146"/>
      <c r="BK146" s="2084" t="s">
        <v>218</v>
      </c>
      <c r="BL146" s="905"/>
      <c r="BM146" s="905"/>
      <c r="BN146" s="901">
        <v>1</v>
      </c>
      <c r="BO146" s="901"/>
      <c r="BP146" s="901"/>
      <c r="BQ146" s="901"/>
      <c r="BR146" s="1091">
        <v>0.25</v>
      </c>
      <c r="BS146" s="2937">
        <f t="shared" si="32"/>
        <v>0</v>
      </c>
      <c r="BT146" s="2938"/>
      <c r="BU146" s="2085">
        <f t="shared" si="30"/>
        <v>0</v>
      </c>
      <c r="BV146" s="910"/>
      <c r="BW146" s="910"/>
      <c r="BX146" s="910"/>
      <c r="BY146" s="910"/>
      <c r="BZ146" s="910"/>
      <c r="CA146" s="910"/>
    </row>
    <row r="147" spans="1:81" ht="15" customHeight="1" x14ac:dyDescent="0.25">
      <c r="A147" s="1811"/>
      <c r="B147" s="1316"/>
      <c r="C147" s="1065"/>
      <c r="D147" s="483"/>
      <c r="E147" s="1300"/>
      <c r="F147" s="1300"/>
      <c r="G147" s="1300"/>
      <c r="H147" s="1300"/>
      <c r="I147" s="1300"/>
      <c r="J147" s="1300"/>
      <c r="K147" s="1300"/>
      <c r="L147" s="1308"/>
      <c r="M147" s="1300"/>
      <c r="N147" s="944"/>
      <c r="O147" s="334"/>
      <c r="V147"/>
      <c r="BK147" s="2084" t="s">
        <v>222</v>
      </c>
      <c r="BL147" s="905"/>
      <c r="BM147" s="905"/>
      <c r="BN147" s="901">
        <v>1</v>
      </c>
      <c r="BO147" s="901"/>
      <c r="BP147" s="901"/>
      <c r="BQ147" s="901"/>
      <c r="BR147" s="1091">
        <v>0.43</v>
      </c>
      <c r="BS147" s="2937">
        <f t="shared" si="32"/>
        <v>0</v>
      </c>
      <c r="BT147" s="2938"/>
      <c r="BU147" s="2085">
        <f t="shared" si="30"/>
        <v>0</v>
      </c>
      <c r="BV147" s="910"/>
      <c r="BW147" s="910"/>
      <c r="BX147" s="910"/>
      <c r="BY147" s="910"/>
      <c r="BZ147" s="910"/>
      <c r="CA147" s="910"/>
    </row>
    <row r="148" spans="1:81" ht="15" customHeight="1" thickBot="1" x14ac:dyDescent="0.3">
      <c r="A148" s="1811"/>
      <c r="B148" s="1316"/>
      <c r="C148" s="1065"/>
      <c r="D148" s="483"/>
      <c r="E148" s="1300"/>
      <c r="F148" s="1300"/>
      <c r="G148" s="1300"/>
      <c r="H148" s="1300"/>
      <c r="I148" s="1300"/>
      <c r="J148" s="1300"/>
      <c r="K148" s="1300"/>
      <c r="L148" s="1308"/>
      <c r="M148" s="1300"/>
      <c r="N148" s="944"/>
      <c r="O148" s="334"/>
      <c r="V148"/>
      <c r="BK148" s="2084" t="s">
        <v>3</v>
      </c>
      <c r="BL148" s="905"/>
      <c r="BM148" s="905"/>
      <c r="BN148" s="901">
        <v>1</v>
      </c>
      <c r="BO148" s="901"/>
      <c r="BP148" s="901"/>
      <c r="BQ148" s="901"/>
      <c r="BR148" s="1229">
        <v>0</v>
      </c>
      <c r="BS148" s="2937">
        <f t="shared" si="32"/>
        <v>0</v>
      </c>
      <c r="BT148" s="2938"/>
      <c r="BU148" s="2085">
        <f t="shared" si="30"/>
        <v>0</v>
      </c>
      <c r="BV148" s="910"/>
      <c r="BW148" s="910"/>
      <c r="BX148" s="910"/>
      <c r="BY148" s="910"/>
      <c r="BZ148" s="910"/>
      <c r="CA148" s="910"/>
    </row>
    <row r="149" spans="1:81" ht="15" customHeight="1" thickBot="1" x14ac:dyDescent="0.3">
      <c r="A149" s="1810"/>
      <c r="B149" s="1277"/>
      <c r="C149" s="18"/>
      <c r="D149" s="1686"/>
      <c r="E149" s="2880" t="s">
        <v>23</v>
      </c>
      <c r="F149" s="2881"/>
      <c r="G149" s="2882"/>
      <c r="H149" s="1976"/>
      <c r="I149" s="1687">
        <v>0</v>
      </c>
      <c r="J149" s="1688">
        <f>ROUNDDOWN(L149-I149,0)</f>
        <v>0</v>
      </c>
      <c r="K149" s="1689"/>
      <c r="L149" s="1391">
        <f>CE63</f>
        <v>0</v>
      </c>
      <c r="M149" s="1309"/>
      <c r="N149" s="944"/>
      <c r="O149" s="334"/>
      <c r="V149"/>
      <c r="BK149" s="2084" t="s">
        <v>3</v>
      </c>
      <c r="BL149" s="905"/>
      <c r="BM149" s="905"/>
      <c r="BN149" s="901">
        <v>1</v>
      </c>
      <c r="BO149" s="901"/>
      <c r="BP149" s="901"/>
      <c r="BQ149" s="901"/>
      <c r="BR149" s="1229">
        <v>0</v>
      </c>
      <c r="BS149" s="2937">
        <f t="shared" si="32"/>
        <v>0</v>
      </c>
      <c r="BT149" s="2938"/>
      <c r="BU149" s="2085">
        <f t="shared" si="30"/>
        <v>0</v>
      </c>
      <c r="BV149" s="910"/>
      <c r="BW149" s="910"/>
      <c r="BX149" s="910"/>
      <c r="BY149" s="910"/>
      <c r="BZ149" s="910"/>
      <c r="CA149" s="910"/>
      <c r="CB149" s="910"/>
    </row>
    <row r="150" spans="1:81" s="38" customFormat="1" ht="16.5" customHeight="1" x14ac:dyDescent="0.25">
      <c r="A150" s="1811"/>
      <c r="B150" s="1316"/>
      <c r="C150" s="1065"/>
      <c r="D150" s="483"/>
      <c r="E150" s="1300"/>
      <c r="F150" s="1300"/>
      <c r="G150" s="1300"/>
      <c r="H150" s="1300"/>
      <c r="I150" s="1300"/>
      <c r="J150" s="1300"/>
      <c r="K150" s="1300"/>
      <c r="L150" s="1308"/>
      <c r="M150" s="1300"/>
      <c r="N150" s="938"/>
      <c r="O150" s="396"/>
      <c r="BK150" s="2084" t="s">
        <v>3</v>
      </c>
      <c r="BL150" s="905"/>
      <c r="BM150" s="905"/>
      <c r="BN150" s="901">
        <v>1</v>
      </c>
      <c r="BO150" s="901"/>
      <c r="BP150" s="901"/>
      <c r="BQ150" s="901"/>
      <c r="BR150" s="1229">
        <v>0</v>
      </c>
      <c r="BS150" s="2937">
        <f t="shared" si="32"/>
        <v>0</v>
      </c>
      <c r="BT150" s="2938"/>
      <c r="BU150" s="2085">
        <f t="shared" si="30"/>
        <v>0</v>
      </c>
      <c r="BV150" s="910"/>
      <c r="BW150" s="910"/>
      <c r="BX150" s="910"/>
      <c r="BY150" s="910"/>
      <c r="BZ150" s="910"/>
      <c r="CA150" s="910"/>
      <c r="CB150" s="910"/>
      <c r="CC150"/>
    </row>
    <row r="151" spans="1:81" s="38" customFormat="1" ht="17.25" customHeight="1" thickBot="1" x14ac:dyDescent="0.3">
      <c r="A151" s="1811"/>
      <c r="B151" s="1316"/>
      <c r="C151" s="1065"/>
      <c r="D151" s="483"/>
      <c r="E151" s="1300"/>
      <c r="F151" s="1300"/>
      <c r="G151" s="1300"/>
      <c r="H151" s="1300"/>
      <c r="I151" s="1300"/>
      <c r="J151" s="1300"/>
      <c r="K151" s="1300"/>
      <c r="L151" s="1308"/>
      <c r="M151" s="1300"/>
      <c r="N151" s="944"/>
      <c r="O151" s="334"/>
      <c r="BK151" s="1002" t="s">
        <v>103</v>
      </c>
      <c r="BL151" s="905"/>
      <c r="BM151" s="905"/>
      <c r="BN151" s="901">
        <v>1</v>
      </c>
      <c r="BO151" s="901"/>
      <c r="BP151" s="901"/>
      <c r="BQ151" s="901"/>
      <c r="BR151" s="2350">
        <v>0</v>
      </c>
      <c r="BS151" s="2937">
        <f t="shared" si="32"/>
        <v>0</v>
      </c>
      <c r="BT151" s="2938"/>
      <c r="BU151" s="2085">
        <f t="shared" si="30"/>
        <v>0</v>
      </c>
      <c r="BV151" s="897"/>
      <c r="BW151" s="910"/>
      <c r="BX151" s="910"/>
      <c r="BY151" s="910"/>
      <c r="BZ151" s="910"/>
      <c r="CA151" s="910"/>
      <c r="CB151" s="910"/>
    </row>
    <row r="152" spans="1:81" s="38" customFormat="1" ht="15.75" customHeight="1" thickBot="1" x14ac:dyDescent="0.3">
      <c r="A152" s="1810"/>
      <c r="B152" s="1277"/>
      <c r="C152" s="18"/>
      <c r="D152" s="1686"/>
      <c r="E152" s="2880" t="s">
        <v>24</v>
      </c>
      <c r="F152" s="2881"/>
      <c r="G152" s="2882"/>
      <c r="H152" s="1976"/>
      <c r="I152" s="1687">
        <v>0</v>
      </c>
      <c r="J152" s="1688">
        <f>ROUNDDOWN(L152-I152,0)</f>
        <v>0</v>
      </c>
      <c r="K152" s="1690"/>
      <c r="L152" s="1391">
        <f>BQ73</f>
        <v>0</v>
      </c>
      <c r="M152" s="1309"/>
      <c r="N152" s="944"/>
      <c r="O152" s="334"/>
      <c r="BK152" s="2832" t="s">
        <v>36</v>
      </c>
      <c r="BL152" s="2833"/>
      <c r="BM152" s="2833"/>
      <c r="BN152" s="2833"/>
      <c r="BO152" s="2833"/>
      <c r="BP152" s="2833"/>
      <c r="BQ152" s="2833"/>
      <c r="BR152" s="2834"/>
      <c r="BS152" s="2979">
        <f>ROUNDDOWN(SUM(BS139:BS151),0)</f>
        <v>0</v>
      </c>
      <c r="BT152" s="2980"/>
      <c r="BU152" s="897">
        <f>SUM(BU139:BU151)</f>
        <v>0</v>
      </c>
      <c r="BV152" s="897"/>
      <c r="BW152" s="910"/>
      <c r="BX152" s="910"/>
      <c r="BY152" s="910"/>
      <c r="BZ152" s="910"/>
      <c r="CA152" s="910"/>
      <c r="CB152" s="910"/>
    </row>
    <row r="153" spans="1:81" s="100" customFormat="1" ht="12.75" customHeight="1" x14ac:dyDescent="0.25">
      <c r="A153" s="1811"/>
      <c r="B153" s="1316"/>
      <c r="C153" s="1065"/>
      <c r="D153" s="483"/>
      <c r="E153" s="1300"/>
      <c r="F153" s="1300"/>
      <c r="G153" s="1300"/>
      <c r="H153" s="1300"/>
      <c r="I153" s="1300"/>
      <c r="J153" s="1300"/>
      <c r="K153" s="1300"/>
      <c r="L153" s="1308"/>
      <c r="M153" s="1300"/>
      <c r="N153" s="944"/>
      <c r="O153" s="334"/>
      <c r="BK153" s="897"/>
      <c r="BL153" s="897"/>
      <c r="BM153" s="897"/>
      <c r="BN153" s="897"/>
      <c r="BO153" s="897"/>
      <c r="BP153" s="897"/>
      <c r="BQ153" s="897"/>
      <c r="BR153" s="897"/>
      <c r="BS153" s="910"/>
      <c r="BT153" s="897"/>
      <c r="BU153" s="897"/>
      <c r="BV153" s="897"/>
      <c r="BW153" s="897"/>
      <c r="BX153" s="897"/>
      <c r="BY153" s="897"/>
      <c r="BZ153" s="897"/>
      <c r="CA153" s="910"/>
      <c r="CB153" s="910"/>
      <c r="CC153" s="38"/>
    </row>
    <row r="154" spans="1:81" s="36" customFormat="1" ht="15.75" thickBot="1" x14ac:dyDescent="0.3">
      <c r="A154" s="1811"/>
      <c r="B154" s="1316"/>
      <c r="C154" s="1065"/>
      <c r="D154" s="483"/>
      <c r="E154" s="1300"/>
      <c r="F154" s="1300"/>
      <c r="G154" s="1300"/>
      <c r="H154" s="1300"/>
      <c r="I154" s="1300"/>
      <c r="J154" s="1300"/>
      <c r="K154" s="1300"/>
      <c r="L154" s="1308"/>
      <c r="M154" s="1300"/>
      <c r="N154" s="68"/>
      <c r="O154" s="335"/>
      <c r="BK154" s="913"/>
      <c r="BL154" s="913"/>
      <c r="BM154" s="2086"/>
      <c r="BN154" s="2086"/>
      <c r="BO154" s="913"/>
      <c r="BP154" s="913"/>
      <c r="BQ154" s="913"/>
      <c r="BR154" s="1036"/>
      <c r="BS154" s="910"/>
      <c r="BT154" s="897"/>
      <c r="BU154" s="897"/>
      <c r="BV154" s="897"/>
      <c r="BW154" s="897"/>
      <c r="BX154" s="897"/>
      <c r="BY154" s="897"/>
      <c r="BZ154" s="897"/>
      <c r="CA154" s="910"/>
      <c r="CB154" s="100"/>
      <c r="CC154" s="100"/>
    </row>
    <row r="155" spans="1:81" s="36" customFormat="1" ht="13.5" customHeight="1" thickBot="1" x14ac:dyDescent="0.3">
      <c r="A155" s="1810"/>
      <c r="B155" s="1277"/>
      <c r="C155" s="18"/>
      <c r="D155" s="1686"/>
      <c r="E155" s="2880" t="s">
        <v>25</v>
      </c>
      <c r="F155" s="2881"/>
      <c r="G155" s="2882"/>
      <c r="H155" s="1976"/>
      <c r="I155" s="1687">
        <v>0</v>
      </c>
      <c r="J155" s="1688">
        <f>ROUNDDOWN(L155-I155,0)</f>
        <v>0</v>
      </c>
      <c r="K155" s="1690"/>
      <c r="L155" s="1391">
        <f>BQ81</f>
        <v>0</v>
      </c>
      <c r="M155" s="1309"/>
      <c r="N155" s="1067"/>
      <c r="O155" s="380"/>
      <c r="BK155" s="911" t="s">
        <v>74</v>
      </c>
      <c r="BL155" s="921"/>
      <c r="BM155" s="2268"/>
      <c r="BN155" s="2348"/>
      <c r="BO155" s="921"/>
      <c r="BP155" s="921"/>
      <c r="BQ155" s="2741"/>
      <c r="BR155" s="2742"/>
      <c r="BS155" s="913"/>
      <c r="BT155" s="842"/>
      <c r="BU155" s="897"/>
      <c r="BV155" s="897"/>
      <c r="BW155" s="897"/>
      <c r="BX155" s="897"/>
      <c r="BY155" s="897"/>
      <c r="BZ155" s="897"/>
      <c r="CA155" s="910"/>
    </row>
    <row r="156" spans="1:81" ht="17.25" customHeight="1" thickBot="1" x14ac:dyDescent="0.3">
      <c r="A156" s="1556"/>
      <c r="B156" s="1316"/>
      <c r="C156" s="1065"/>
      <c r="D156" s="483"/>
      <c r="E156" s="1300"/>
      <c r="F156" s="1300"/>
      <c r="G156" s="1300"/>
      <c r="H156" s="1300"/>
      <c r="I156" s="1300"/>
      <c r="J156" s="1300"/>
      <c r="K156" s="1300"/>
      <c r="L156" s="1308"/>
      <c r="M156" s="1300"/>
      <c r="N156" s="948"/>
      <c r="O156" s="20"/>
      <c r="V156"/>
      <c r="BK156" s="896"/>
      <c r="BL156" s="925" t="s">
        <v>63</v>
      </c>
      <c r="BM156" s="2270" t="s">
        <v>319</v>
      </c>
      <c r="BN156" s="2355" t="s">
        <v>341</v>
      </c>
      <c r="BO156" s="2342" t="s">
        <v>211</v>
      </c>
      <c r="BP156" s="2342" t="s">
        <v>65</v>
      </c>
      <c r="BQ156" s="2719" t="s">
        <v>15</v>
      </c>
      <c r="BR156" s="2719"/>
      <c r="BS156" s="910"/>
      <c r="BT156" s="913"/>
      <c r="BU156" s="842"/>
      <c r="BV156" s="842"/>
      <c r="BW156" s="842"/>
      <c r="BX156" s="842"/>
      <c r="BY156" s="842"/>
      <c r="BZ156" s="842"/>
      <c r="CA156" s="910"/>
      <c r="CB156" s="36"/>
      <c r="CC156" s="36"/>
    </row>
    <row r="157" spans="1:81" s="37" customFormat="1" x14ac:dyDescent="0.25">
      <c r="A157" s="2903"/>
      <c r="B157" s="2903"/>
      <c r="C157" s="17"/>
      <c r="D157" s="944"/>
      <c r="E157" s="2913" t="s">
        <v>26</v>
      </c>
      <c r="F157" s="2914"/>
      <c r="G157" s="2915"/>
      <c r="H157" s="1973"/>
      <c r="I157" s="1917"/>
      <c r="J157" s="1917"/>
      <c r="K157" s="1917"/>
      <c r="L157" s="1918"/>
      <c r="M157" s="1322"/>
      <c r="N157" s="68"/>
      <c r="O157" s="34"/>
      <c r="BK157" s="243"/>
      <c r="BL157" s="917"/>
      <c r="BM157" s="2277"/>
      <c r="BN157" s="901">
        <v>1</v>
      </c>
      <c r="BO157" s="902"/>
      <c r="BP157" s="919"/>
      <c r="BQ157" s="2856">
        <f t="shared" ref="BQ157:BQ161" si="33">BO157*BP157*BN157</f>
        <v>0</v>
      </c>
      <c r="BR157" s="2856"/>
      <c r="BS157" s="2085">
        <f>IF(BM157="Evaluation",BQ157,0)</f>
        <v>0</v>
      </c>
      <c r="BT157" s="913"/>
      <c r="BU157" s="913"/>
      <c r="BV157" s="913"/>
      <c r="BW157" s="913"/>
      <c r="BX157" s="913"/>
      <c r="BY157" s="913"/>
      <c r="BZ157" s="913"/>
      <c r="CA157" s="910"/>
      <c r="CB157"/>
      <c r="CC157"/>
    </row>
    <row r="158" spans="1:81" x14ac:dyDescent="0.25">
      <c r="A158" s="2904"/>
      <c r="B158" s="2905"/>
      <c r="C158" s="17"/>
      <c r="D158" s="944"/>
      <c r="E158" s="1919"/>
      <c r="F158" s="1322"/>
      <c r="G158" s="1836"/>
      <c r="H158" s="1322"/>
      <c r="I158" s="1322"/>
      <c r="J158" s="1322"/>
      <c r="K158" s="1322"/>
      <c r="L158" s="1920"/>
      <c r="M158" s="1322"/>
      <c r="N158" s="944"/>
      <c r="O158" s="20"/>
      <c r="V158"/>
      <c r="BK158" s="243"/>
      <c r="BL158" s="917"/>
      <c r="BM158" s="2277"/>
      <c r="BN158" s="901">
        <v>1</v>
      </c>
      <c r="BO158" s="902"/>
      <c r="BP158" s="919"/>
      <c r="BQ158" s="2856">
        <f t="shared" si="33"/>
        <v>0</v>
      </c>
      <c r="BR158" s="2856"/>
      <c r="BS158" s="2085">
        <f>IF(BM158="Evaluation",BQ158,0)</f>
        <v>0</v>
      </c>
      <c r="BT158" s="910"/>
      <c r="BU158" s="913"/>
      <c r="BV158" s="913"/>
      <c r="BW158" s="913"/>
      <c r="BX158" s="913"/>
      <c r="BY158" s="913"/>
      <c r="BZ158" s="913"/>
      <c r="CA158" s="910"/>
      <c r="CB158" s="37"/>
      <c r="CC158" s="37"/>
    </row>
    <row r="159" spans="1:81" s="36" customFormat="1" x14ac:dyDescent="0.25">
      <c r="A159"/>
      <c r="B159" s="3"/>
      <c r="C159" s="17"/>
      <c r="D159" s="1016"/>
      <c r="E159" s="2934" t="s">
        <v>27</v>
      </c>
      <c r="F159" s="2902"/>
      <c r="G159" s="2905"/>
      <c r="H159" s="1972"/>
      <c r="I159" s="904">
        <v>0</v>
      </c>
      <c r="J159" s="1295">
        <f>ROUNDDOWN(L159-I159,0)</f>
        <v>0</v>
      </c>
      <c r="K159" s="1300"/>
      <c r="L159" s="1921">
        <f>BQ136</f>
        <v>0</v>
      </c>
      <c r="M159" s="1309"/>
      <c r="N159" s="68"/>
      <c r="O159" s="29"/>
      <c r="BK159" s="891"/>
      <c r="BL159" s="917"/>
      <c r="BM159" s="2277"/>
      <c r="BN159" s="901">
        <v>1</v>
      </c>
      <c r="BO159" s="902"/>
      <c r="BP159" s="919"/>
      <c r="BQ159" s="2856">
        <f t="shared" si="33"/>
        <v>0</v>
      </c>
      <c r="BR159" s="2856"/>
      <c r="BS159" s="2085">
        <f>IF(BM159="Evaluation",BQ159,0)</f>
        <v>0</v>
      </c>
      <c r="BT159" s="913"/>
      <c r="BU159" s="910"/>
      <c r="BV159" s="910"/>
      <c r="BW159" s="910"/>
      <c r="BX159" s="910"/>
      <c r="BY159" s="910"/>
      <c r="BZ159" s="910"/>
      <c r="CA159" s="910"/>
      <c r="CB159"/>
      <c r="CC159"/>
    </row>
    <row r="160" spans="1:81" x14ac:dyDescent="0.25">
      <c r="C160" s="17"/>
      <c r="D160" s="1016"/>
      <c r="E160" s="2934" t="s">
        <v>28</v>
      </c>
      <c r="F160" s="2902"/>
      <c r="G160" s="2905"/>
      <c r="H160" s="1972"/>
      <c r="I160" s="904">
        <v>0</v>
      </c>
      <c r="J160" s="1295">
        <f>ROUNDDOWN(L160-I160,0)</f>
        <v>0</v>
      </c>
      <c r="K160" s="1300"/>
      <c r="L160" s="1921">
        <f>BS152</f>
        <v>0</v>
      </c>
      <c r="M160" s="1309"/>
      <c r="N160" s="944"/>
      <c r="O160" s="20"/>
      <c r="V160"/>
      <c r="BK160" s="1001"/>
      <c r="BL160" s="917"/>
      <c r="BM160" s="2277"/>
      <c r="BN160" s="901">
        <v>1</v>
      </c>
      <c r="BO160" s="902"/>
      <c r="BP160" s="919"/>
      <c r="BQ160" s="2856">
        <f t="shared" si="33"/>
        <v>0</v>
      </c>
      <c r="BR160" s="2856"/>
      <c r="BS160" s="2085">
        <f>IF(BM160="Evaluation",BQ160,0)</f>
        <v>0</v>
      </c>
      <c r="BT160" s="910"/>
      <c r="BU160" s="913"/>
      <c r="BV160" s="913"/>
      <c r="BW160" s="913"/>
      <c r="BX160" s="913"/>
      <c r="BY160" s="913"/>
      <c r="BZ160" s="913"/>
      <c r="CA160" s="910"/>
      <c r="CB160" s="36"/>
      <c r="CC160" s="36"/>
    </row>
    <row r="161" spans="1:83" s="37" customFormat="1" ht="15" customHeight="1" x14ac:dyDescent="0.25">
      <c r="A161"/>
      <c r="B161" s="3"/>
      <c r="C161" s="17"/>
      <c r="D161" s="1016"/>
      <c r="E161" s="2934" t="s">
        <v>74</v>
      </c>
      <c r="F161" s="2902"/>
      <c r="G161" s="2905"/>
      <c r="H161" s="1972"/>
      <c r="I161" s="904">
        <v>0</v>
      </c>
      <c r="J161" s="1295">
        <f>ROUNDDOWN(L161-I161,0)</f>
        <v>0</v>
      </c>
      <c r="K161" s="1300"/>
      <c r="L161" s="1921">
        <f>BQ162</f>
        <v>0</v>
      </c>
      <c r="M161" s="1309"/>
      <c r="N161" s="966"/>
      <c r="O161" s="35"/>
      <c r="BK161" s="1005"/>
      <c r="BL161" s="917"/>
      <c r="BM161" s="2277"/>
      <c r="BN161" s="901">
        <v>1</v>
      </c>
      <c r="BO161" s="902"/>
      <c r="BP161" s="919"/>
      <c r="BQ161" s="2856">
        <f t="shared" si="33"/>
        <v>0</v>
      </c>
      <c r="BR161" s="2856"/>
      <c r="BS161" s="2085">
        <f>IF(BM161="Evaluation",BQ161,0)</f>
        <v>0</v>
      </c>
      <c r="BT161" s="913"/>
      <c r="BU161" s="910"/>
      <c r="BV161" s="910"/>
      <c r="BW161" s="910"/>
      <c r="BX161" s="910"/>
      <c r="BY161" s="910"/>
      <c r="BZ161" s="910"/>
      <c r="CA161" s="910"/>
      <c r="CB161"/>
      <c r="CC161"/>
    </row>
    <row r="162" spans="1:83" s="37" customFormat="1" ht="15" customHeight="1" thickBot="1" x14ac:dyDescent="0.3">
      <c r="A162"/>
      <c r="B162" s="3"/>
      <c r="C162" s="17"/>
      <c r="D162" s="1016"/>
      <c r="E162" s="2934" t="s">
        <v>29</v>
      </c>
      <c r="F162" s="2902"/>
      <c r="G162" s="2905"/>
      <c r="H162" s="1972"/>
      <c r="I162" s="904">
        <v>0</v>
      </c>
      <c r="J162" s="1295">
        <f>ROUNDDOWN(L162-I162,0)</f>
        <v>0</v>
      </c>
      <c r="K162" s="1300"/>
      <c r="L162" s="1921">
        <f>BQ177</f>
        <v>0</v>
      </c>
      <c r="M162" s="1309"/>
      <c r="N162" s="966"/>
      <c r="O162" s="35"/>
      <c r="BK162" s="2832" t="s">
        <v>36</v>
      </c>
      <c r="BL162" s="2833"/>
      <c r="BM162" s="2833"/>
      <c r="BN162" s="2833"/>
      <c r="BO162" s="2833"/>
      <c r="BP162" s="2834"/>
      <c r="BQ162" s="2864">
        <f>SUM(BQ157:BQ161)</f>
        <v>0</v>
      </c>
      <c r="BR162" s="2865"/>
      <c r="BS162" s="913">
        <f>SUM(BS157:BS161)</f>
        <v>0</v>
      </c>
      <c r="BT162" s="910"/>
      <c r="BU162" s="913"/>
      <c r="BV162" s="913"/>
      <c r="BW162" s="913"/>
      <c r="BX162" s="913"/>
      <c r="BY162" s="2065"/>
      <c r="BZ162" s="913"/>
      <c r="CA162" s="910"/>
    </row>
    <row r="163" spans="1:83" s="37" customFormat="1" ht="15" customHeight="1" x14ac:dyDescent="0.25">
      <c r="A163"/>
      <c r="B163" s="3"/>
      <c r="C163" s="17"/>
      <c r="D163" s="1016"/>
      <c r="E163" s="2931" t="s">
        <v>296</v>
      </c>
      <c r="F163" s="2932"/>
      <c r="G163" s="2933"/>
      <c r="H163" s="1974"/>
      <c r="I163" s="1295">
        <f>'Sub-Award Calc.'!C56</f>
        <v>0</v>
      </c>
      <c r="J163" s="2089">
        <f>'Sub-Award Calc.'!D56</f>
        <v>0</v>
      </c>
      <c r="K163" s="2089">
        <f>'Sub-Award Calc.'!E56</f>
        <v>0</v>
      </c>
      <c r="L163" s="1921">
        <f>'Sub-Award Calc.'!F56</f>
        <v>0</v>
      </c>
      <c r="M163" s="1309"/>
      <c r="N163" s="966"/>
      <c r="O163" s="35"/>
      <c r="BK163" s="910"/>
      <c r="BL163" s="910"/>
      <c r="BM163" s="2085"/>
      <c r="BN163" s="910"/>
      <c r="BO163" s="910"/>
      <c r="BP163" s="913"/>
      <c r="BQ163" s="913"/>
      <c r="BR163" s="910"/>
      <c r="BS163" s="913"/>
      <c r="BT163" s="910"/>
      <c r="BU163" s="910"/>
      <c r="BV163" s="910"/>
      <c r="BW163" s="910"/>
      <c r="BX163" s="910"/>
      <c r="BY163" s="910"/>
      <c r="BZ163" s="910"/>
    </row>
    <row r="164" spans="1:83" s="10" customFormat="1" ht="15" hidden="1" customHeight="1" x14ac:dyDescent="0.25">
      <c r="A164" s="2971" t="s">
        <v>31</v>
      </c>
      <c r="B164" s="2971"/>
      <c r="C164" s="17"/>
      <c r="D164" s="944"/>
      <c r="E164" s="1919"/>
      <c r="F164" s="2077" t="s">
        <v>313</v>
      </c>
      <c r="G164" s="2077"/>
      <c r="H164" s="2077"/>
      <c r="I164" s="1300"/>
      <c r="J164" s="1300">
        <f>'Sub-Award Calc.'!F6</f>
        <v>0</v>
      </c>
      <c r="K164" s="1604"/>
      <c r="L164" s="1922"/>
      <c r="M164" s="1322"/>
      <c r="N164" s="967"/>
      <c r="O164" s="334"/>
      <c r="BK164" s="2085"/>
      <c r="BL164" s="2085"/>
      <c r="BM164" s="2085"/>
      <c r="BN164" s="2085"/>
      <c r="BO164" s="2085"/>
      <c r="BP164" s="2086"/>
      <c r="BQ164" s="2086"/>
      <c r="BR164" s="913"/>
      <c r="BS164" s="913"/>
      <c r="BT164" s="913"/>
      <c r="BU164" s="913"/>
      <c r="BV164" s="913"/>
      <c r="BW164" s="913"/>
      <c r="BX164" s="913"/>
      <c r="BY164" s="913"/>
      <c r="BZ164" s="910"/>
      <c r="CA164" s="37"/>
      <c r="CB164" s="37"/>
    </row>
    <row r="165" spans="1:83" s="10" customFormat="1" hidden="1" x14ac:dyDescent="0.25">
      <c r="A165" s="1601" t="s">
        <v>84</v>
      </c>
      <c r="B165" s="1280"/>
      <c r="C165" s="17"/>
      <c r="D165" s="944"/>
      <c r="E165" s="1919"/>
      <c r="F165" s="2077" t="s">
        <v>314</v>
      </c>
      <c r="G165" s="2077"/>
      <c r="H165" s="2077"/>
      <c r="I165" s="1300"/>
      <c r="J165" s="1300">
        <f>'Sub-Award Calc.'!F56-'Sub-Award Calc.'!F6</f>
        <v>0</v>
      </c>
      <c r="K165" s="1344"/>
      <c r="L165" s="1923"/>
      <c r="M165" s="1322"/>
      <c r="N165" s="944"/>
      <c r="O165" s="330"/>
      <c r="BK165" s="2085"/>
      <c r="BL165" s="2085"/>
      <c r="BM165" s="2085"/>
      <c r="BN165" s="2085"/>
      <c r="BO165" s="2085"/>
      <c r="BP165" s="2086"/>
      <c r="BQ165" s="2086"/>
      <c r="BR165" s="913"/>
      <c r="BS165" s="910"/>
      <c r="BT165" s="910"/>
      <c r="BU165" s="910"/>
      <c r="BV165" s="913"/>
      <c r="BW165" s="913"/>
      <c r="BX165" s="913"/>
      <c r="BY165" s="913"/>
      <c r="BZ165" s="913"/>
      <c r="CC165" s="910"/>
    </row>
    <row r="166" spans="1:83" s="37" customFormat="1" hidden="1" x14ac:dyDescent="0.25">
      <c r="A166" s="1601" t="s">
        <v>85</v>
      </c>
      <c r="B166" s="1602"/>
      <c r="C166" s="17"/>
      <c r="D166" s="944"/>
      <c r="E166" s="1919"/>
      <c r="F166" s="1322"/>
      <c r="G166" s="1322"/>
      <c r="H166" s="1322"/>
      <c r="I166" s="1346"/>
      <c r="J166" s="1342">
        <f>'Sub-Award Calc.'!G56</f>
        <v>0</v>
      </c>
      <c r="K166" s="1344"/>
      <c r="L166" s="1923"/>
      <c r="M166" s="1322"/>
      <c r="N166" s="68"/>
      <c r="O166" s="34"/>
      <c r="BK166" s="2085"/>
      <c r="BL166" s="2085"/>
      <c r="BM166" s="2085"/>
      <c r="BN166" s="2085"/>
      <c r="BO166" s="2085"/>
      <c r="BP166" s="2086"/>
      <c r="BQ166" s="2086"/>
      <c r="BR166" s="913"/>
      <c r="BS166" s="913"/>
      <c r="BT166" s="913"/>
      <c r="BU166" s="913"/>
      <c r="BV166" s="910"/>
      <c r="BW166" s="913"/>
      <c r="BX166" s="913"/>
      <c r="BY166" s="913"/>
      <c r="BZ166" s="913"/>
      <c r="CA166" s="913"/>
      <c r="CB166" s="913"/>
      <c r="CC166" s="910"/>
    </row>
    <row r="167" spans="1:83" s="37" customFormat="1" ht="15.75" thickBot="1" x14ac:dyDescent="0.3">
      <c r="A167" s="1601" t="s">
        <v>86</v>
      </c>
      <c r="B167" s="1602"/>
      <c r="C167" s="17"/>
      <c r="D167" s="944"/>
      <c r="E167" s="1919"/>
      <c r="F167" s="1322"/>
      <c r="G167" s="1322"/>
      <c r="H167" s="1322"/>
      <c r="I167" s="1346"/>
      <c r="J167" s="1344">
        <f>'Sub-Award Calc.'!I56</f>
        <v>0</v>
      </c>
      <c r="K167" s="1344"/>
      <c r="L167" s="1923"/>
      <c r="M167" s="1322"/>
      <c r="N167" s="68"/>
      <c r="O167" s="34"/>
      <c r="BK167" s="910"/>
      <c r="BL167" s="910"/>
      <c r="BM167" s="2085"/>
      <c r="BN167" s="910"/>
      <c r="BO167" s="910"/>
      <c r="BP167" s="910"/>
      <c r="BQ167" s="910"/>
      <c r="BR167" s="913"/>
      <c r="BS167" s="913"/>
      <c r="BT167" s="913"/>
      <c r="BU167" s="913"/>
      <c r="BV167" s="910"/>
      <c r="BW167" s="910"/>
      <c r="BX167" s="910"/>
      <c r="BY167" s="910"/>
      <c r="BZ167" s="910"/>
      <c r="CA167" s="913"/>
      <c r="CB167" s="913"/>
      <c r="CC167" s="910"/>
    </row>
    <row r="168" spans="1:83" s="37" customFormat="1" x14ac:dyDescent="0.25">
      <c r="A168" s="1822"/>
      <c r="B168" s="1372"/>
      <c r="C168" s="736"/>
      <c r="D168" s="1322"/>
      <c r="E168" s="1919"/>
      <c r="F168" s="1322"/>
      <c r="G168" s="1322"/>
      <c r="H168" s="1322"/>
      <c r="I168" s="1322"/>
      <c r="J168" s="1344">
        <f>'Sub-Award Calc.'!K56</f>
        <v>0</v>
      </c>
      <c r="K168" s="1322"/>
      <c r="L168" s="1920"/>
      <c r="M168" s="1322"/>
      <c r="N168" s="68"/>
      <c r="O168" s="34"/>
      <c r="BK168" s="892" t="s">
        <v>69</v>
      </c>
      <c r="BL168" s="712"/>
      <c r="BM168" s="712"/>
      <c r="BN168" s="712"/>
      <c r="BO168" s="712"/>
      <c r="BP168" s="712"/>
      <c r="BQ168" s="714"/>
      <c r="BR168" s="913"/>
      <c r="BS168" s="913"/>
      <c r="BT168" s="913"/>
      <c r="BU168" s="913"/>
      <c r="BV168" s="913"/>
      <c r="BW168" s="910"/>
      <c r="BX168" s="910"/>
      <c r="BY168" s="910"/>
      <c r="BZ168" s="910"/>
      <c r="CA168" s="910"/>
      <c r="CB168" s="910"/>
      <c r="CC168" s="910"/>
    </row>
    <row r="169" spans="1:83" s="37" customFormat="1" x14ac:dyDescent="0.25">
      <c r="A169" s="2077"/>
      <c r="B169" s="2076"/>
      <c r="C169" s="736"/>
      <c r="D169" s="1322"/>
      <c r="E169" s="1919"/>
      <c r="F169" s="1322"/>
      <c r="G169" s="1322"/>
      <c r="H169" s="1322"/>
      <c r="I169" s="1322"/>
      <c r="J169" s="1344">
        <f>'Sub-Award Calc.'!L56</f>
        <v>0</v>
      </c>
      <c r="K169" s="1322"/>
      <c r="L169" s="1920"/>
      <c r="M169" s="1322"/>
      <c r="N169" s="68"/>
      <c r="O169" s="34"/>
      <c r="BK169" s="896"/>
      <c r="BL169" s="1000" t="s">
        <v>63</v>
      </c>
      <c r="BM169" s="2278" t="s">
        <v>319</v>
      </c>
      <c r="BN169" s="2341" t="s">
        <v>306</v>
      </c>
      <c r="BO169" s="2341" t="s">
        <v>306</v>
      </c>
      <c r="BP169" s="1960" t="s">
        <v>65</v>
      </c>
      <c r="BQ169" s="1218" t="s">
        <v>15</v>
      </c>
      <c r="BR169" s="913"/>
      <c r="BS169" s="913"/>
      <c r="BT169" s="913"/>
      <c r="BU169" s="913"/>
      <c r="BV169" s="913"/>
      <c r="BW169" s="910"/>
      <c r="BX169" s="910"/>
      <c r="BY169" s="910"/>
      <c r="BZ169" s="910"/>
      <c r="CA169" s="910"/>
      <c r="CB169" s="910"/>
      <c r="CC169" s="910"/>
    </row>
    <row r="170" spans="1:83" s="37" customFormat="1" x14ac:dyDescent="0.25">
      <c r="A170" s="2077"/>
      <c r="B170" s="2076"/>
      <c r="C170" s="736"/>
      <c r="D170" s="1322"/>
      <c r="E170" s="1919"/>
      <c r="F170" s="1322"/>
      <c r="G170" s="1322"/>
      <c r="H170" s="1322"/>
      <c r="I170" s="1322"/>
      <c r="J170" s="1322"/>
      <c r="K170" s="1322"/>
      <c r="L170" s="1920"/>
      <c r="M170" s="1322"/>
      <c r="N170" s="68"/>
      <c r="O170" s="34"/>
      <c r="BK170" s="896" t="s">
        <v>70</v>
      </c>
      <c r="BL170" s="1217"/>
      <c r="BM170" s="2088"/>
      <c r="BN170" s="2063">
        <v>1</v>
      </c>
      <c r="BO170" s="2063">
        <v>1</v>
      </c>
      <c r="BP170" s="1150"/>
      <c r="BQ170" s="2064">
        <f t="shared" ref="BQ170:BQ176" si="34">BN170*BO170*BP170</f>
        <v>0</v>
      </c>
      <c r="BR170" s="2085">
        <f t="shared" ref="BR170:BR176" si="35">IF(BM170="Evaluation",BP170,0)</f>
        <v>0</v>
      </c>
      <c r="BS170" s="913"/>
      <c r="BT170" s="913"/>
      <c r="BU170" s="913"/>
      <c r="BV170" s="913"/>
      <c r="BW170" s="910"/>
      <c r="BX170" s="910"/>
      <c r="BY170" s="910"/>
      <c r="BZ170" s="910"/>
      <c r="CA170" s="910"/>
      <c r="CB170" s="910"/>
      <c r="CC170" s="910"/>
    </row>
    <row r="171" spans="1:83" s="37" customFormat="1" x14ac:dyDescent="0.25">
      <c r="A171" s="1605"/>
      <c r="B171" s="1280"/>
      <c r="C171" s="17"/>
      <c r="D171" s="944"/>
      <c r="E171" s="1919"/>
      <c r="F171" s="1322"/>
      <c r="G171" s="1322"/>
      <c r="H171" s="1322"/>
      <c r="I171" s="1322"/>
      <c r="J171" s="1322"/>
      <c r="K171" s="1322"/>
      <c r="L171" s="1920"/>
      <c r="M171" s="1322"/>
      <c r="N171" s="68"/>
      <c r="O171" s="34"/>
      <c r="BK171" s="896" t="s">
        <v>71</v>
      </c>
      <c r="BL171" s="905"/>
      <c r="BM171" s="2266"/>
      <c r="BN171" s="902">
        <v>1</v>
      </c>
      <c r="BO171" s="902">
        <v>1</v>
      </c>
      <c r="BP171" s="1961"/>
      <c r="BQ171" s="2064">
        <f t="shared" si="34"/>
        <v>0</v>
      </c>
      <c r="BR171" s="2085">
        <f t="shared" si="35"/>
        <v>0</v>
      </c>
      <c r="BS171" s="913"/>
      <c r="BT171" s="913"/>
      <c r="BU171" s="910"/>
      <c r="BV171" s="913"/>
      <c r="BW171" s="913"/>
      <c r="BX171" s="913"/>
      <c r="BY171" s="913"/>
      <c r="BZ171" s="913"/>
      <c r="CA171" s="910"/>
      <c r="CB171" s="910"/>
      <c r="CC171" s="910"/>
    </row>
    <row r="172" spans="1:83" s="37" customFormat="1" x14ac:dyDescent="0.25">
      <c r="A172" s="1821"/>
      <c r="B172" s="1280"/>
      <c r="C172" s="17"/>
      <c r="D172" s="944"/>
      <c r="E172" s="1919"/>
      <c r="F172" s="1322"/>
      <c r="G172" s="1322"/>
      <c r="H172" s="1322"/>
      <c r="I172" s="2972" t="s">
        <v>297</v>
      </c>
      <c r="J172" s="2972"/>
      <c r="K172" s="1837">
        <f>BQ194</f>
        <v>0</v>
      </c>
      <c r="L172" s="1921">
        <f>K172</f>
        <v>0</v>
      </c>
      <c r="M172" s="1322"/>
      <c r="N172" s="68"/>
      <c r="O172" s="34"/>
      <c r="BK172" s="896" t="s">
        <v>72</v>
      </c>
      <c r="BL172" s="905"/>
      <c r="BM172" s="2266"/>
      <c r="BN172" s="902">
        <v>1</v>
      </c>
      <c r="BO172" s="902">
        <v>1</v>
      </c>
      <c r="BP172" s="1961"/>
      <c r="BQ172" s="2064">
        <f t="shared" si="34"/>
        <v>0</v>
      </c>
      <c r="BR172" s="2085">
        <f t="shared" si="35"/>
        <v>0</v>
      </c>
      <c r="BS172" s="913"/>
      <c r="BT172" s="913"/>
      <c r="BU172" s="913"/>
      <c r="BV172" s="913"/>
      <c r="BW172" s="913"/>
      <c r="BX172" s="913"/>
      <c r="BY172" s="913"/>
      <c r="BZ172" s="913"/>
      <c r="CA172" s="913"/>
      <c r="CB172" s="913"/>
      <c r="CC172" s="913"/>
      <c r="CD172" s="910"/>
      <c r="CE172" s="36"/>
    </row>
    <row r="173" spans="1:83" s="38" customFormat="1" ht="15" customHeight="1" thickBot="1" x14ac:dyDescent="0.3">
      <c r="A173" s="1822"/>
      <c r="B173" s="1280"/>
      <c r="C173" s="17"/>
      <c r="D173" s="944"/>
      <c r="E173" s="1919"/>
      <c r="F173" s="1322"/>
      <c r="G173" s="1322"/>
      <c r="H173" s="1322"/>
      <c r="I173" s="1322"/>
      <c r="J173" s="1322"/>
      <c r="K173" s="1322"/>
      <c r="L173" s="1920"/>
      <c r="M173" s="1322"/>
      <c r="N173" s="948"/>
      <c r="O173" s="20"/>
      <c r="BK173" s="896" t="s">
        <v>62</v>
      </c>
      <c r="BL173" s="905"/>
      <c r="BM173" s="2266"/>
      <c r="BN173" s="902">
        <v>1</v>
      </c>
      <c r="BO173" s="902">
        <v>1</v>
      </c>
      <c r="BP173" s="1961"/>
      <c r="BQ173" s="2064">
        <f t="shared" si="34"/>
        <v>0</v>
      </c>
      <c r="BR173" s="2085">
        <f t="shared" si="35"/>
        <v>0</v>
      </c>
      <c r="BS173" s="910"/>
      <c r="BT173" s="910"/>
      <c r="BU173" s="913"/>
      <c r="BV173" s="897"/>
      <c r="BW173" s="910"/>
      <c r="BX173" s="913"/>
      <c r="BY173" s="913"/>
      <c r="BZ173" s="913"/>
      <c r="CA173" s="913"/>
      <c r="CB173" s="913"/>
      <c r="CC173" s="913"/>
      <c r="CD173" s="910"/>
      <c r="CE173"/>
    </row>
    <row r="174" spans="1:83" s="36" customFormat="1" ht="15.75" thickBot="1" x14ac:dyDescent="0.3">
      <c r="A174" s="1823"/>
      <c r="B174" s="1304"/>
      <c r="C174" s="940"/>
      <c r="D174" s="1691"/>
      <c r="E174" s="2927" t="s">
        <v>292</v>
      </c>
      <c r="F174" s="2928"/>
      <c r="G174" s="2929"/>
      <c r="H174" s="1977"/>
      <c r="I174" s="1389">
        <f>SUM(I159,I160,I161,I162,I163)</f>
        <v>0</v>
      </c>
      <c r="J174" s="1390">
        <f>SUM(J159,J160,J161,J162,J163)</f>
        <v>0</v>
      </c>
      <c r="K174" s="1387">
        <f>K172</f>
        <v>0</v>
      </c>
      <c r="L174" s="1391">
        <f>SUM(I174,J174,K174)</f>
        <v>0</v>
      </c>
      <c r="M174" s="1308"/>
      <c r="N174" s="1054"/>
      <c r="O174" s="674"/>
      <c r="BK174" s="896" t="s">
        <v>62</v>
      </c>
      <c r="BL174" s="905"/>
      <c r="BM174" s="2266"/>
      <c r="BN174" s="902">
        <v>1</v>
      </c>
      <c r="BO174" s="902">
        <v>1</v>
      </c>
      <c r="BP174" s="1961"/>
      <c r="BQ174" s="2064">
        <f t="shared" si="34"/>
        <v>0</v>
      </c>
      <c r="BR174" s="2085">
        <f t="shared" si="35"/>
        <v>0</v>
      </c>
      <c r="BS174" s="910"/>
      <c r="BT174" s="910"/>
      <c r="BU174" s="913"/>
      <c r="BV174" s="913"/>
      <c r="BW174" s="910"/>
      <c r="BX174" s="897"/>
      <c r="BY174" s="897"/>
      <c r="BZ174" s="897"/>
      <c r="CA174" s="913"/>
      <c r="CB174" s="913"/>
      <c r="CC174" s="897"/>
      <c r="CD174" s="910"/>
      <c r="CE174"/>
    </row>
    <row r="175" spans="1:83" x14ac:dyDescent="0.25">
      <c r="A175" s="1680"/>
      <c r="B175" s="1681"/>
      <c r="C175" s="1066"/>
      <c r="D175" s="1067"/>
      <c r="E175" s="1674"/>
      <c r="F175" s="1674"/>
      <c r="G175" s="1308"/>
      <c r="H175" s="1308"/>
      <c r="I175" s="1308"/>
      <c r="J175" s="1308"/>
      <c r="K175" s="1308"/>
      <c r="L175" s="1308"/>
      <c r="M175" s="1674"/>
      <c r="N175" s="967"/>
      <c r="O175" s="336"/>
      <c r="V175"/>
      <c r="BK175" s="896" t="s">
        <v>62</v>
      </c>
      <c r="BL175" s="905"/>
      <c r="BM175" s="2266"/>
      <c r="BN175" s="902">
        <v>1</v>
      </c>
      <c r="BO175" s="902">
        <v>1</v>
      </c>
      <c r="BP175" s="1961"/>
      <c r="BQ175" s="2064">
        <f t="shared" si="34"/>
        <v>0</v>
      </c>
      <c r="BR175" s="2085">
        <f t="shared" si="35"/>
        <v>0</v>
      </c>
      <c r="BS175" s="910"/>
      <c r="BT175" s="910"/>
      <c r="BU175" s="913"/>
      <c r="BV175" s="913"/>
      <c r="BW175" s="913"/>
      <c r="BX175" s="913"/>
      <c r="BY175" s="913"/>
      <c r="BZ175" s="913"/>
      <c r="CA175" s="897"/>
      <c r="CB175" s="897"/>
    </row>
    <row r="176" spans="1:83" ht="15.75" thickBot="1" x14ac:dyDescent="0.3">
      <c r="A176" s="1936"/>
      <c r="B176" s="935"/>
      <c r="C176" s="17"/>
      <c r="D176" s="948"/>
      <c r="E176" s="948"/>
      <c r="F176" s="948"/>
      <c r="G176" s="948"/>
      <c r="H176" s="948"/>
      <c r="I176" s="948"/>
      <c r="J176" s="948"/>
      <c r="K176" s="948"/>
      <c r="L176" s="963"/>
      <c r="M176" s="948"/>
      <c r="N176" s="967"/>
      <c r="O176" s="336"/>
      <c r="V176"/>
      <c r="BK176" s="1002" t="s">
        <v>62</v>
      </c>
      <c r="BL176" s="905"/>
      <c r="BM176" s="2266"/>
      <c r="BN176" s="902">
        <v>1</v>
      </c>
      <c r="BO176" s="902">
        <v>1</v>
      </c>
      <c r="BP176" s="1961"/>
      <c r="BQ176" s="2064">
        <f t="shared" si="34"/>
        <v>0</v>
      </c>
      <c r="BR176" s="2085">
        <f t="shared" si="35"/>
        <v>0</v>
      </c>
      <c r="BS176" s="910"/>
      <c r="BT176" s="910"/>
      <c r="BU176" s="913"/>
      <c r="BV176" s="913"/>
      <c r="BW176" s="913"/>
      <c r="BX176" s="913"/>
      <c r="BY176" s="913"/>
      <c r="BZ176" s="913"/>
      <c r="CA176" s="910"/>
    </row>
    <row r="177" spans="1:82" ht="15.75" thickBot="1" x14ac:dyDescent="0.3">
      <c r="A177" s="1813"/>
      <c r="B177" s="1304"/>
      <c r="C177" s="940"/>
      <c r="D177" s="1691"/>
      <c r="E177" s="2927" t="s">
        <v>33</v>
      </c>
      <c r="F177" s="2928"/>
      <c r="G177" s="2929"/>
      <c r="H177" s="1977"/>
      <c r="I177" s="1389">
        <f>SUM(I146,I149,I152,I155,I174)</f>
        <v>0</v>
      </c>
      <c r="J177" s="1390">
        <f>SUM(J146,J149,J152,J155,J174)</f>
        <v>0</v>
      </c>
      <c r="K177" s="1387">
        <f>K174</f>
        <v>0</v>
      </c>
      <c r="L177" s="1391">
        <f>SUM(I177,J177,K177)</f>
        <v>0</v>
      </c>
      <c r="M177" s="1308"/>
      <c r="N177" s="220"/>
      <c r="O177" s="756"/>
      <c r="P177" s="2"/>
      <c r="Q177" s="2"/>
      <c r="V177"/>
      <c r="BK177" s="2832" t="s">
        <v>217</v>
      </c>
      <c r="BL177" s="2833"/>
      <c r="BM177" s="2833"/>
      <c r="BN177" s="2833"/>
      <c r="BO177" s="2833"/>
      <c r="BP177" s="2834"/>
      <c r="BQ177" s="1622">
        <f>SUM(BQ170,BQ171,BQ172,BQ173,BQ174,BQ175,BQ176)</f>
        <v>0</v>
      </c>
      <c r="BR177" s="2085">
        <f>SUM(BR170:BR176)</f>
        <v>0</v>
      </c>
      <c r="BS177" s="910"/>
      <c r="BT177" s="910"/>
      <c r="BU177" s="913"/>
      <c r="BV177" s="913"/>
      <c r="BW177" s="913"/>
      <c r="BX177" s="913"/>
      <c r="BY177" s="913"/>
      <c r="BZ177" s="913"/>
      <c r="CA177" s="910"/>
    </row>
    <row r="178" spans="1:82" ht="15.75" thickBot="1" x14ac:dyDescent="0.3">
      <c r="A178" s="1584"/>
      <c r="B178" s="1824" t="s">
        <v>223</v>
      </c>
      <c r="C178" s="17"/>
      <c r="D178" s="944"/>
      <c r="E178" s="1322"/>
      <c r="F178" s="1322"/>
      <c r="G178" s="1322"/>
      <c r="H178" s="1322"/>
      <c r="I178" s="1322"/>
      <c r="J178" s="1360"/>
      <c r="K178" s="1322"/>
      <c r="L178" s="1308"/>
      <c r="M178" s="1322"/>
      <c r="N178" s="220"/>
      <c r="O178" s="336"/>
      <c r="P178" s="2"/>
      <c r="Q178" s="2"/>
      <c r="V178"/>
      <c r="BK178" s="910"/>
      <c r="BL178" s="910"/>
      <c r="BM178" s="2085"/>
      <c r="BN178" s="910"/>
      <c r="BO178" s="910"/>
      <c r="BP178" s="910"/>
      <c r="BQ178" s="910"/>
      <c r="BR178" s="910"/>
      <c r="BS178" s="910"/>
      <c r="BT178" s="910"/>
      <c r="BU178" s="913"/>
      <c r="BV178" s="913"/>
      <c r="BW178" s="913"/>
      <c r="BX178" s="913"/>
      <c r="BY178" s="913"/>
      <c r="BZ178" s="913"/>
      <c r="CA178" s="910"/>
    </row>
    <row r="179" spans="1:82" ht="15.75" thickBot="1" x14ac:dyDescent="0.3">
      <c r="A179" s="1621"/>
      <c r="B179" s="1825">
        <f>'BP1'!B178</f>
        <v>33</v>
      </c>
      <c r="C179" s="1027"/>
      <c r="D179" s="68"/>
      <c r="E179" s="2930" t="s">
        <v>34</v>
      </c>
      <c r="F179" s="2930"/>
      <c r="G179" s="2930"/>
      <c r="H179" s="2930"/>
      <c r="I179" s="2966"/>
      <c r="J179" s="1296">
        <f>IF('Cover Sheet and Summary'!B12="mtdc",SUM(L146,L149,L159,L160,L161,L162,J164),(IF('Cover Sheet and Summary'!B12="TDC",SUM(I177,J177),(IF('Cover Sheet and Summary'!B12="tfc",J177,(IF('Cover Sheet and Summary'!B12="TFC Unrecovered Indirect",J177,L177)))))))</f>
        <v>0</v>
      </c>
      <c r="K179" s="1308"/>
      <c r="L179" s="1619">
        <f>SUM(J146,J149,J159,J160,J162,J164)</f>
        <v>0</v>
      </c>
      <c r="M179" s="1308"/>
      <c r="N179" s="220"/>
      <c r="O179" s="336"/>
      <c r="P179" s="2"/>
      <c r="Q179" s="2"/>
      <c r="V179"/>
      <c r="BK179" s="911" t="s">
        <v>215</v>
      </c>
      <c r="BL179" s="893"/>
      <c r="BM179" s="893"/>
      <c r="BN179" s="2348"/>
      <c r="BO179" s="2348"/>
      <c r="BP179" s="893"/>
      <c r="BQ179" s="893"/>
      <c r="BR179" s="893"/>
      <c r="BS179" s="895"/>
      <c r="BT179" s="910"/>
      <c r="BU179" s="913"/>
      <c r="BV179" s="913"/>
      <c r="BW179" s="913"/>
      <c r="BX179" s="913"/>
      <c r="BY179" s="913"/>
      <c r="BZ179" s="913"/>
      <c r="CA179" s="910"/>
    </row>
    <row r="180" spans="1:82" x14ac:dyDescent="0.25">
      <c r="A180" s="1286"/>
      <c r="B180" s="1280"/>
      <c r="C180" s="17"/>
      <c r="D180" s="944"/>
      <c r="E180" s="1322"/>
      <c r="F180" s="1322"/>
      <c r="G180" s="1322"/>
      <c r="H180" s="1322"/>
      <c r="I180" s="1362"/>
      <c r="J180" s="2499">
        <f>J179*0.33</f>
        <v>0</v>
      </c>
      <c r="K180" s="1322"/>
      <c r="L180" s="1619"/>
      <c r="M180" s="1322"/>
      <c r="N180" s="220"/>
      <c r="O180" s="336"/>
      <c r="P180" s="2"/>
      <c r="Q180" s="2"/>
      <c r="V180"/>
      <c r="BK180" s="899" t="s">
        <v>216</v>
      </c>
      <c r="BL180" s="897"/>
      <c r="BM180" s="897"/>
      <c r="BN180" s="2352"/>
      <c r="BO180" s="2352"/>
      <c r="BP180" s="897"/>
      <c r="BQ180" s="897"/>
      <c r="BR180" s="897"/>
      <c r="BS180" s="900"/>
      <c r="BT180" s="910"/>
      <c r="BU180" s="913"/>
      <c r="BV180" s="913"/>
      <c r="BW180" s="913"/>
      <c r="BX180" s="913"/>
      <c r="BY180" s="913"/>
      <c r="BZ180" s="913"/>
      <c r="CA180" s="910"/>
    </row>
    <row r="181" spans="1:82" x14ac:dyDescent="0.25">
      <c r="A181" s="1675" t="s">
        <v>35</v>
      </c>
      <c r="B181" s="1609"/>
      <c r="C181" s="1112"/>
      <c r="D181" s="964"/>
      <c r="E181" s="1361"/>
      <c r="F181" s="1361"/>
      <c r="G181" s="1361"/>
      <c r="H181" s="1361"/>
      <c r="I181" s="1361"/>
      <c r="J181" s="2096">
        <f>ROUNDDOWN(B179/(100-B179)*SUM(J177-J164),0)</f>
        <v>0</v>
      </c>
      <c r="K181" s="1363"/>
      <c r="L181" s="1620"/>
      <c r="M181" s="1363"/>
      <c r="N181" s="220"/>
      <c r="O181" s="336"/>
      <c r="P181" s="2"/>
      <c r="Q181" s="2"/>
      <c r="V181"/>
      <c r="BK181" s="1001"/>
      <c r="BL181" s="2353"/>
      <c r="BM181" s="2353"/>
      <c r="BN181" s="2353"/>
      <c r="BO181" s="2353"/>
      <c r="BP181" s="2353"/>
      <c r="BQ181" s="999"/>
      <c r="BR181" s="897"/>
      <c r="BS181" s="900"/>
      <c r="BT181" s="910"/>
      <c r="BU181" s="910"/>
      <c r="BV181" s="910"/>
      <c r="BW181" s="910"/>
      <c r="BX181" s="910"/>
      <c r="BY181" s="910"/>
      <c r="BZ181" s="910"/>
      <c r="CA181" s="910"/>
    </row>
    <row r="182" spans="1:82" x14ac:dyDescent="0.25">
      <c r="A182" s="1675" t="s">
        <v>44</v>
      </c>
      <c r="B182" s="1609"/>
      <c r="C182" s="1113"/>
      <c r="D182" s="964"/>
      <c r="E182" s="1361"/>
      <c r="F182" s="1361"/>
      <c r="G182" s="1361"/>
      <c r="H182" s="1361"/>
      <c r="I182" s="1361"/>
      <c r="J182" s="2096">
        <f>ROUNDDOWN(B179*J179/100,0)</f>
        <v>0</v>
      </c>
      <c r="K182" s="1363"/>
      <c r="L182" s="1619">
        <f>ROUNDDOWN(0.29*L179,0)</f>
        <v>0</v>
      </c>
      <c r="M182" s="1363"/>
      <c r="N182" s="220"/>
      <c r="O182" s="336"/>
      <c r="P182" s="2"/>
      <c r="Q182" s="2"/>
      <c r="V182"/>
      <c r="BK182" s="243"/>
      <c r="BL182" s="2352" t="s">
        <v>153</v>
      </c>
      <c r="BM182" s="2352" t="s">
        <v>319</v>
      </c>
      <c r="BN182" s="2355" t="s">
        <v>341</v>
      </c>
      <c r="BO182" s="2737" t="s">
        <v>63</v>
      </c>
      <c r="BP182" s="2737"/>
      <c r="BQ182" s="2385" t="s">
        <v>154</v>
      </c>
      <c r="BR182" s="2718" t="s">
        <v>15</v>
      </c>
      <c r="BS182" s="2719"/>
      <c r="BT182" s="910"/>
      <c r="BU182" s="910"/>
      <c r="BV182" s="910"/>
      <c r="BW182" s="910"/>
      <c r="BX182" s="910"/>
      <c r="BY182" s="910"/>
      <c r="BZ182" s="910"/>
      <c r="CA182" s="910"/>
      <c r="CB182" s="910"/>
    </row>
    <row r="183" spans="1:82" x14ac:dyDescent="0.25">
      <c r="A183" s="1675" t="s">
        <v>45</v>
      </c>
      <c r="B183" s="1357"/>
      <c r="C183" s="1113"/>
      <c r="D183" s="964"/>
      <c r="E183" s="1361"/>
      <c r="F183" s="1361"/>
      <c r="G183" s="1361"/>
      <c r="H183" s="1361"/>
      <c r="I183" s="1361"/>
      <c r="J183" s="2096">
        <f>ROUNDDOWN(B179*(L177-J164)/100,0)</f>
        <v>0</v>
      </c>
      <c r="K183" s="1363"/>
      <c r="L183" s="1620"/>
      <c r="M183" s="1363"/>
      <c r="N183" s="220"/>
      <c r="O183" s="336"/>
      <c r="P183" s="2"/>
      <c r="Q183" s="2"/>
      <c r="V183"/>
      <c r="BK183" s="243"/>
      <c r="BL183" s="1093" t="s">
        <v>343</v>
      </c>
      <c r="BM183" s="2346"/>
      <c r="BN183" s="2395"/>
      <c r="BO183" s="2729" t="s">
        <v>344</v>
      </c>
      <c r="BP183" s="2736"/>
      <c r="BQ183" s="2432">
        <v>23.07</v>
      </c>
      <c r="BR183" s="2943">
        <f>BQ183*BN183</f>
        <v>0</v>
      </c>
      <c r="BS183" s="2944"/>
      <c r="BT183" s="2949">
        <f t="shared" ref="BT183:BT193" si="36">IF(BM183="Evaluation",BQ183,0)</f>
        <v>0</v>
      </c>
      <c r="BU183" s="2950"/>
      <c r="BV183" s="910"/>
      <c r="BW183" s="910"/>
      <c r="BX183" s="910"/>
      <c r="BY183" s="910"/>
      <c r="BZ183" s="910"/>
      <c r="CA183" s="910"/>
      <c r="CB183" s="910"/>
      <c r="CC183" s="910"/>
      <c r="CD183" s="910"/>
    </row>
    <row r="184" spans="1:82" x14ac:dyDescent="0.25">
      <c r="A184" s="1676" t="s">
        <v>139</v>
      </c>
      <c r="B184" s="1610"/>
      <c r="C184" s="1114"/>
      <c r="D184" s="965"/>
      <c r="E184" s="1362"/>
      <c r="F184" s="1362"/>
      <c r="G184" s="1362"/>
      <c r="H184" s="1362"/>
      <c r="I184" s="1362"/>
      <c r="J184" s="2096">
        <f>IF(J181&gt;J182,J182,J181)</f>
        <v>0</v>
      </c>
      <c r="K184" s="1285"/>
      <c r="L184" s="1363"/>
      <c r="M184" s="1285"/>
      <c r="N184" s="997"/>
      <c r="O184" s="326"/>
      <c r="P184" s="2"/>
      <c r="Q184" s="2"/>
      <c r="V184"/>
      <c r="BK184" s="243"/>
      <c r="BL184" s="1092" t="s">
        <v>346</v>
      </c>
      <c r="BM184" s="2346"/>
      <c r="BN184" s="901">
        <v>1</v>
      </c>
      <c r="BO184" s="2734" t="s">
        <v>349</v>
      </c>
      <c r="BP184" s="2735"/>
      <c r="BQ184" s="919"/>
      <c r="BR184" s="2943">
        <f t="shared" ref="BR184:BR193" si="37">BQ184*BN184</f>
        <v>0</v>
      </c>
      <c r="BS184" s="2944"/>
      <c r="BT184" s="2949">
        <f t="shared" si="36"/>
        <v>0</v>
      </c>
      <c r="BU184" s="2950"/>
      <c r="BV184" s="910"/>
      <c r="BW184" s="910"/>
      <c r="BX184" s="910"/>
      <c r="BY184" s="910"/>
      <c r="BZ184" s="910"/>
      <c r="CA184" s="910"/>
      <c r="CB184" s="910"/>
      <c r="CC184" s="910"/>
      <c r="CD184" s="910"/>
    </row>
    <row r="185" spans="1:82" ht="15.75" thickBot="1" x14ac:dyDescent="0.3">
      <c r="A185" s="1637"/>
      <c r="B185" s="1610"/>
      <c r="C185" s="1114"/>
      <c r="D185" s="965"/>
      <c r="E185" s="1362"/>
      <c r="F185" s="1362"/>
      <c r="G185" s="1362"/>
      <c r="H185" s="1362"/>
      <c r="I185" s="1362"/>
      <c r="J185" s="2097">
        <f>ROUNDDOWN((L177-J164)*B179/100,0)</f>
        <v>0</v>
      </c>
      <c r="K185" s="1322"/>
      <c r="L185" s="1308"/>
      <c r="M185" s="1322"/>
      <c r="N185" s="997"/>
      <c r="O185" s="326"/>
      <c r="P185" s="2"/>
      <c r="Q185" s="2"/>
      <c r="V185"/>
      <c r="BK185" s="243"/>
      <c r="BL185" s="1092" t="s">
        <v>25</v>
      </c>
      <c r="BM185" s="2346"/>
      <c r="BN185" s="901">
        <v>1</v>
      </c>
      <c r="BO185" s="2734" t="s">
        <v>348</v>
      </c>
      <c r="BP185" s="2735"/>
      <c r="BQ185" s="919"/>
      <c r="BR185" s="2943">
        <f t="shared" si="37"/>
        <v>0</v>
      </c>
      <c r="BS185" s="2944"/>
      <c r="BT185" s="2949">
        <f t="shared" si="36"/>
        <v>0</v>
      </c>
      <c r="BU185" s="2950"/>
      <c r="BV185" s="910"/>
      <c r="BW185" s="910"/>
      <c r="BX185" s="910"/>
      <c r="BY185" s="910"/>
      <c r="BZ185" s="910"/>
      <c r="CA185" s="910"/>
      <c r="CB185" s="910"/>
      <c r="CC185" s="910"/>
      <c r="CD185" s="910"/>
    </row>
    <row r="186" spans="1:82" ht="15.75" thickBot="1" x14ac:dyDescent="0.3">
      <c r="A186" s="1813"/>
      <c r="B186" s="1359"/>
      <c r="C186" s="968"/>
      <c r="D186" s="1691"/>
      <c r="E186" s="2927" t="s">
        <v>166</v>
      </c>
      <c r="F186" s="2928"/>
      <c r="G186" s="2928"/>
      <c r="H186" s="2928"/>
      <c r="I186" s="2929"/>
      <c r="J186" s="1388">
        <f>IF(AND('Cover Sheet and Summary'!B12="tfc",J181&lt;J182),J181,IF('Cover Sheet and Summary'!B12="tdc",J183,IF('Cover Sheet and Summary'!B12="MTDC",J182,IF('Cover Sheet and Summary'!B12="Custom Indirects",J185,J184))))</f>
        <v>0</v>
      </c>
      <c r="K186" s="1308"/>
      <c r="L186" s="1308"/>
      <c r="M186" s="1308"/>
      <c r="O186" s="326"/>
      <c r="P186" s="2"/>
      <c r="Q186" s="2"/>
      <c r="V186"/>
      <c r="BK186" s="243"/>
      <c r="BL186" s="905"/>
      <c r="BM186" s="2346"/>
      <c r="BN186" s="901">
        <v>1</v>
      </c>
      <c r="BO186" s="2731"/>
      <c r="BP186" s="2733"/>
      <c r="BQ186" s="919"/>
      <c r="BR186" s="2943">
        <f t="shared" si="37"/>
        <v>0</v>
      </c>
      <c r="BS186" s="2944"/>
      <c r="BT186" s="2949">
        <f t="shared" si="36"/>
        <v>0</v>
      </c>
      <c r="BU186" s="2950"/>
      <c r="BV186" s="910"/>
      <c r="BW186" s="910"/>
      <c r="BX186" s="910"/>
      <c r="BY186" s="910"/>
      <c r="BZ186" s="910"/>
      <c r="CA186" s="910"/>
      <c r="CB186" s="910"/>
      <c r="CC186" s="910"/>
      <c r="CD186" s="910"/>
    </row>
    <row r="187" spans="1:82" x14ac:dyDescent="0.25">
      <c r="A187" s="1611" t="s">
        <v>81</v>
      </c>
      <c r="B187" s="1367"/>
      <c r="C187" s="1037"/>
      <c r="D187" s="68"/>
      <c r="E187" s="1308"/>
      <c r="F187" s="1308"/>
      <c r="G187" s="1308"/>
      <c r="H187" s="1308"/>
      <c r="I187" s="1666"/>
      <c r="J187" s="1307"/>
      <c r="K187" s="1308"/>
      <c r="L187" s="1308"/>
      <c r="M187" s="1308"/>
      <c r="O187" s="326"/>
      <c r="P187" s="2"/>
      <c r="Q187" s="2"/>
      <c r="V187"/>
      <c r="BK187" s="243"/>
      <c r="BL187" s="905"/>
      <c r="BM187" s="2346"/>
      <c r="BN187" s="901">
        <v>1</v>
      </c>
      <c r="BO187" s="2731"/>
      <c r="BP187" s="2733"/>
      <c r="BQ187" s="919"/>
      <c r="BR187" s="2943">
        <f t="shared" si="37"/>
        <v>0</v>
      </c>
      <c r="BS187" s="2944"/>
      <c r="BT187" s="2949">
        <f t="shared" si="36"/>
        <v>0</v>
      </c>
      <c r="BU187" s="2950"/>
      <c r="BV187" s="910"/>
      <c r="CD187" s="910"/>
    </row>
    <row r="188" spans="1:82" x14ac:dyDescent="0.25">
      <c r="A188" s="1611" t="s">
        <v>82</v>
      </c>
      <c r="B188" s="1367"/>
      <c r="C188" s="1037"/>
      <c r="D188" s="68"/>
      <c r="E188" s="1308"/>
      <c r="F188" s="1308"/>
      <c r="G188" s="1308"/>
      <c r="H188" s="1308"/>
      <c r="I188" s="1666"/>
      <c r="J188" s="1307"/>
      <c r="K188" s="1308"/>
      <c r="L188" s="1308"/>
      <c r="M188" s="1308"/>
      <c r="O188" s="326"/>
      <c r="P188" s="2"/>
      <c r="Q188" s="2"/>
      <c r="V188"/>
      <c r="BK188" s="243"/>
      <c r="BL188" s="905"/>
      <c r="BM188" s="2346"/>
      <c r="BN188" s="901">
        <v>1</v>
      </c>
      <c r="BO188" s="2731"/>
      <c r="BP188" s="2733"/>
      <c r="BQ188" s="919"/>
      <c r="BR188" s="2943">
        <f t="shared" si="37"/>
        <v>0</v>
      </c>
      <c r="BS188" s="2944"/>
      <c r="BT188" s="2949">
        <f t="shared" si="36"/>
        <v>0</v>
      </c>
      <c r="BU188" s="2950"/>
      <c r="BV188" s="910"/>
    </row>
    <row r="189" spans="1:82" x14ac:dyDescent="0.25">
      <c r="A189" s="1611" t="s">
        <v>87</v>
      </c>
      <c r="B189" s="1367"/>
      <c r="C189" s="1037"/>
      <c r="D189" s="68"/>
      <c r="E189" s="1308"/>
      <c r="F189" s="1308"/>
      <c r="G189" s="1308"/>
      <c r="H189" s="1308"/>
      <c r="I189" s="1666"/>
      <c r="J189" s="1307"/>
      <c r="K189" s="1308"/>
      <c r="L189" s="1308"/>
      <c r="M189" s="1308"/>
      <c r="O189" s="326"/>
      <c r="P189" s="2"/>
      <c r="Q189" s="2"/>
      <c r="V189"/>
      <c r="BK189" s="243"/>
      <c r="BL189" s="905"/>
      <c r="BM189" s="2346"/>
      <c r="BN189" s="901">
        <v>1</v>
      </c>
      <c r="BO189" s="2731"/>
      <c r="BP189" s="2733"/>
      <c r="BQ189" s="919"/>
      <c r="BR189" s="2943">
        <f t="shared" si="37"/>
        <v>0</v>
      </c>
      <c r="BS189" s="2944"/>
      <c r="BT189" s="2949">
        <f t="shared" si="36"/>
        <v>0</v>
      </c>
      <c r="BU189" s="2950"/>
    </row>
    <row r="190" spans="1:82" x14ac:dyDescent="0.25">
      <c r="A190" s="1611" t="s">
        <v>83</v>
      </c>
      <c r="B190" s="1367"/>
      <c r="C190" s="1037"/>
      <c r="D190" s="68"/>
      <c r="E190" s="1308"/>
      <c r="F190" s="1308"/>
      <c r="G190" s="1308"/>
      <c r="H190" s="1308"/>
      <c r="I190" s="1666"/>
      <c r="J190" s="1313"/>
      <c r="K190" s="1308"/>
      <c r="L190" s="1308"/>
      <c r="M190" s="1308"/>
      <c r="N190" s="1055"/>
      <c r="O190" s="326"/>
      <c r="P190" s="2"/>
      <c r="Q190" s="2"/>
      <c r="V190"/>
      <c r="BK190" s="243"/>
      <c r="BL190" s="905"/>
      <c r="BM190" s="2346"/>
      <c r="BN190" s="901">
        <v>1</v>
      </c>
      <c r="BO190" s="2731"/>
      <c r="BP190" s="2733"/>
      <c r="BQ190" s="919"/>
      <c r="BR190" s="2943">
        <f t="shared" si="37"/>
        <v>0</v>
      </c>
      <c r="BS190" s="2944"/>
      <c r="BT190" s="2949">
        <f t="shared" si="36"/>
        <v>0</v>
      </c>
      <c r="BU190" s="2950"/>
    </row>
    <row r="191" spans="1:82" ht="15.75" thickBot="1" x14ac:dyDescent="0.3">
      <c r="A191" s="934"/>
      <c r="B191" s="1937"/>
      <c r="C191" s="1038"/>
      <c r="D191" s="948"/>
      <c r="E191" s="948"/>
      <c r="F191" s="948"/>
      <c r="G191" s="948"/>
      <c r="H191" s="948"/>
      <c r="I191" s="970"/>
      <c r="J191" s="971"/>
      <c r="K191" s="971"/>
      <c r="L191" s="972"/>
      <c r="M191" s="948"/>
      <c r="N191" s="1055"/>
      <c r="O191" s="326"/>
      <c r="P191" s="2"/>
      <c r="Q191" s="2"/>
      <c r="V191"/>
      <c r="BK191" s="243"/>
      <c r="BL191" s="905"/>
      <c r="BM191" s="2346"/>
      <c r="BN191" s="901">
        <v>1</v>
      </c>
      <c r="BO191" s="2731"/>
      <c r="BP191" s="2733"/>
      <c r="BQ191" s="919"/>
      <c r="BR191" s="2943">
        <f t="shared" si="37"/>
        <v>0</v>
      </c>
      <c r="BS191" s="2944"/>
      <c r="BT191" s="2949">
        <f t="shared" si="36"/>
        <v>0</v>
      </c>
      <c r="BU191" s="2950"/>
    </row>
    <row r="192" spans="1:82" ht="15.75" thickBot="1" x14ac:dyDescent="0.3">
      <c r="A192" s="2900" t="s">
        <v>36</v>
      </c>
      <c r="B192" s="2797"/>
      <c r="C192" s="1693"/>
      <c r="D192" s="1694"/>
      <c r="E192" s="1695"/>
      <c r="F192" s="1695"/>
      <c r="G192" s="1696"/>
      <c r="H192" s="2007"/>
      <c r="I192" s="1384">
        <f>SUM(I177,I190)</f>
        <v>0</v>
      </c>
      <c r="J192" s="1385">
        <f>SUM(J177,J186)</f>
        <v>0</v>
      </c>
      <c r="K192" s="1386">
        <f>K177</f>
        <v>0</v>
      </c>
      <c r="L192" s="1387">
        <f>SUM(I192,J192,K192)</f>
        <v>0</v>
      </c>
      <c r="M192" s="1615"/>
      <c r="N192" s="1055"/>
      <c r="O192" s="326"/>
      <c r="P192" s="2"/>
      <c r="Q192" s="2"/>
      <c r="V192"/>
      <c r="BK192" s="243"/>
      <c r="BL192" s="905"/>
      <c r="BM192" s="2346"/>
      <c r="BN192" s="901">
        <v>1</v>
      </c>
      <c r="BO192" s="2731"/>
      <c r="BP192" s="2733"/>
      <c r="BQ192" s="919"/>
      <c r="BR192" s="2943">
        <f t="shared" si="37"/>
        <v>0</v>
      </c>
      <c r="BS192" s="2944"/>
      <c r="BT192" s="2949">
        <f t="shared" si="36"/>
        <v>0</v>
      </c>
      <c r="BU192" s="2950"/>
    </row>
    <row r="193" spans="1:73" x14ac:dyDescent="0.25">
      <c r="A193" s="1089" t="s">
        <v>47</v>
      </c>
      <c r="B193" s="1090"/>
      <c r="C193" s="17"/>
      <c r="D193" s="1286"/>
      <c r="E193" s="1286"/>
      <c r="F193" s="1286"/>
      <c r="G193" s="1286"/>
      <c r="H193" s="1984"/>
      <c r="I193" s="2801" t="s">
        <v>199</v>
      </c>
      <c r="J193" s="2802"/>
      <c r="K193" s="2802"/>
      <c r="L193" s="2803"/>
      <c r="M193" s="1285"/>
      <c r="N193" s="1055"/>
      <c r="O193" s="326"/>
      <c r="P193" s="2"/>
      <c r="Q193" s="2"/>
      <c r="V193"/>
      <c r="BK193" s="1006"/>
      <c r="BL193" s="905"/>
      <c r="BM193" s="2346"/>
      <c r="BN193" s="901">
        <v>1</v>
      </c>
      <c r="BO193" s="2731"/>
      <c r="BP193" s="2733"/>
      <c r="BQ193" s="919"/>
      <c r="BR193" s="2943">
        <f t="shared" si="37"/>
        <v>0</v>
      </c>
      <c r="BS193" s="2944"/>
      <c r="BT193" s="2949">
        <f t="shared" si="36"/>
        <v>0</v>
      </c>
      <c r="BU193" s="2950"/>
    </row>
    <row r="194" spans="1:73" ht="15.75" thickBot="1" x14ac:dyDescent="0.3">
      <c r="A194" s="2968"/>
      <c r="B194" s="2969"/>
      <c r="C194" s="17"/>
      <c r="D194" s="1286"/>
      <c r="E194" s="1286"/>
      <c r="F194" s="1286"/>
      <c r="G194" s="1286"/>
      <c r="H194" s="1984"/>
      <c r="I194" s="1368" t="s">
        <v>16</v>
      </c>
      <c r="J194" s="1285" t="s">
        <v>8</v>
      </c>
      <c r="K194" s="1285" t="s">
        <v>151</v>
      </c>
      <c r="L194" s="1369" t="s">
        <v>15</v>
      </c>
      <c r="M194" s="1285"/>
      <c r="N194" s="1055"/>
      <c r="O194" s="326"/>
      <c r="P194" s="2"/>
      <c r="Q194" s="2"/>
      <c r="V194"/>
      <c r="BK194" s="2832" t="s">
        <v>36</v>
      </c>
      <c r="BL194" s="2833"/>
      <c r="BM194" s="2833"/>
      <c r="BN194" s="2833"/>
      <c r="BO194" s="2833"/>
      <c r="BP194" s="2833"/>
      <c r="BQ194" s="2834"/>
      <c r="BR194" s="2945">
        <f t="shared" ref="BR194:BS194" si="38">SUM(BR183:BR193)</f>
        <v>0</v>
      </c>
      <c r="BS194" s="2946">
        <f t="shared" si="38"/>
        <v>0</v>
      </c>
      <c r="BT194" s="2947">
        <f>SUM(BT183:BU193)</f>
        <v>0</v>
      </c>
      <c r="BU194" s="2948"/>
    </row>
    <row r="195" spans="1:73" x14ac:dyDescent="0.25">
      <c r="A195" s="2970"/>
      <c r="B195" s="2969"/>
      <c r="C195" s="17"/>
      <c r="D195" s="2926"/>
      <c r="E195" s="2770"/>
      <c r="F195" s="2770"/>
      <c r="G195" s="2771"/>
      <c r="H195" s="1965"/>
      <c r="I195" s="1370">
        <f>'Cover Sheet and Summary'!I69</f>
        <v>0</v>
      </c>
      <c r="J195" s="1370">
        <f>'Cover Sheet and Summary'!J69</f>
        <v>0</v>
      </c>
      <c r="K195" s="1370">
        <f>'Cover Sheet and Summary'!K69</f>
        <v>0</v>
      </c>
      <c r="L195" s="1370">
        <f>'Cover Sheet and Summary'!L69</f>
        <v>0</v>
      </c>
      <c r="M195" s="1286"/>
      <c r="N195" s="1055"/>
      <c r="O195" s="326"/>
      <c r="P195" s="2"/>
      <c r="Q195" s="2"/>
      <c r="V195"/>
      <c r="BK195" s="897"/>
      <c r="BL195" s="897"/>
      <c r="BM195" s="897"/>
      <c r="BN195" s="1225"/>
      <c r="BO195" s="1225"/>
      <c r="BP195" s="1285"/>
      <c r="BQ195" s="910"/>
    </row>
    <row r="196" spans="1:73" ht="6.75" customHeight="1" thickBot="1" x14ac:dyDescent="0.3">
      <c r="A196" s="2970"/>
      <c r="B196" s="2969"/>
      <c r="C196" s="17"/>
      <c r="D196" s="1320"/>
      <c r="E196" s="1280"/>
      <c r="F196" s="1280"/>
      <c r="G196" s="1280"/>
      <c r="H196" s="1964"/>
      <c r="I196" s="1285"/>
      <c r="J196" s="1285"/>
      <c r="K196" s="1285"/>
      <c r="L196" s="1285"/>
      <c r="M196" s="1286"/>
      <c r="N196" s="270"/>
      <c r="O196" s="270"/>
      <c r="P196" s="844"/>
      <c r="Q196" s="844"/>
      <c r="R196" s="844"/>
      <c r="S196" s="844"/>
      <c r="T196" s="746"/>
      <c r="U196" s="270"/>
      <c r="V196" s="270"/>
      <c r="W196" s="270"/>
      <c r="X196" s="270"/>
      <c r="Y196" s="270"/>
      <c r="Z196" s="270"/>
      <c r="AA196" s="270"/>
      <c r="AB196" s="270"/>
      <c r="AC196" s="270"/>
      <c r="AD196" s="270"/>
      <c r="AE196" s="270"/>
      <c r="AF196" s="270"/>
      <c r="AG196" s="270"/>
      <c r="AH196" s="607"/>
      <c r="AI196" s="270"/>
      <c r="AJ196" s="270"/>
      <c r="AK196" s="270"/>
      <c r="AL196" s="270"/>
      <c r="AM196" s="270"/>
      <c r="AN196" s="270"/>
      <c r="AO196" s="270"/>
      <c r="AP196" s="270"/>
      <c r="AQ196" s="270"/>
      <c r="AR196" s="607"/>
      <c r="AS196" s="270"/>
      <c r="AT196" s="270"/>
      <c r="AU196" s="270"/>
      <c r="AV196" s="270"/>
      <c r="AW196" s="270"/>
      <c r="AX196" s="270"/>
      <c r="AY196" s="270"/>
      <c r="AZ196" s="270"/>
      <c r="BA196" s="271"/>
      <c r="BB196" s="270"/>
      <c r="BC196" s="270"/>
      <c r="BD196" s="270"/>
      <c r="BE196" s="270"/>
      <c r="BF196" s="271"/>
    </row>
    <row r="197" spans="1:73" ht="15.75" thickBot="1" x14ac:dyDescent="0.3">
      <c r="A197" s="2970"/>
      <c r="B197" s="2969"/>
      <c r="C197" s="17"/>
      <c r="D197" s="1320"/>
      <c r="E197" s="1280"/>
      <c r="F197" s="1280"/>
      <c r="G197" s="1280"/>
      <c r="H197" s="1964"/>
      <c r="I197" s="2804" t="s">
        <v>37</v>
      </c>
      <c r="J197" s="2805"/>
      <c r="K197" s="2805"/>
      <c r="L197" s="2806"/>
      <c r="M197" s="1286"/>
      <c r="O197" s="27"/>
      <c r="BK197" s="2305" t="s">
        <v>331</v>
      </c>
      <c r="BL197" s="2307">
        <f>SUM(M41,L42,BR194,BR177,BS162,BU152,BS136,BS73,CC62,BS81)</f>
        <v>0</v>
      </c>
    </row>
    <row r="198" spans="1:73" x14ac:dyDescent="0.25">
      <c r="A198" s="2970"/>
      <c r="B198" s="2969"/>
      <c r="C198" s="17"/>
      <c r="D198" s="1320"/>
      <c r="E198" s="1280"/>
      <c r="F198" s="1280"/>
      <c r="G198" s="1280"/>
      <c r="H198" s="1964"/>
      <c r="I198" s="975"/>
      <c r="J198" s="976"/>
      <c r="K198" s="976"/>
      <c r="L198" s="977"/>
      <c r="M198" s="1286"/>
      <c r="O198" s="27"/>
    </row>
    <row r="199" spans="1:73" ht="15.75" thickBot="1" x14ac:dyDescent="0.3">
      <c r="A199" s="2970"/>
      <c r="B199" s="2969"/>
      <c r="C199" s="17"/>
      <c r="D199" s="1320"/>
      <c r="E199" s="1280"/>
      <c r="F199" s="1280"/>
      <c r="G199" s="1280"/>
      <c r="H199" s="1964"/>
      <c r="I199" s="975" t="s">
        <v>8</v>
      </c>
      <c r="J199" s="978">
        <f>'Cover Sheet and Summary'!L23</f>
        <v>0</v>
      </c>
      <c r="K199" s="976" t="s">
        <v>38</v>
      </c>
      <c r="L199" s="1104">
        <f>'Cover Sheet and Summary'!$N$23</f>
        <v>0</v>
      </c>
      <c r="M199" s="1286"/>
      <c r="O199" s="27"/>
    </row>
    <row r="200" spans="1:73" ht="15.75" thickBot="1" x14ac:dyDescent="0.3">
      <c r="A200" s="2970"/>
      <c r="B200" s="2969"/>
      <c r="C200" s="17"/>
      <c r="D200" s="1320"/>
      <c r="E200" s="1280"/>
      <c r="F200" s="1280"/>
      <c r="G200" s="1280"/>
      <c r="H200" s="1964"/>
      <c r="I200" s="995" t="s">
        <v>16</v>
      </c>
      <c r="J200" s="979">
        <f>'Cover Sheet and Summary'!L24</f>
        <v>0</v>
      </c>
      <c r="K200" s="996" t="s">
        <v>38</v>
      </c>
      <c r="L200" s="1928">
        <f>'Cover Sheet and Summary'!$N$24</f>
        <v>0</v>
      </c>
      <c r="M200" s="1286"/>
      <c r="O200" s="27"/>
    </row>
    <row r="201" spans="1:73" x14ac:dyDescent="0.25">
      <c r="A201" s="2970"/>
      <c r="B201" s="2969"/>
      <c r="C201" s="17"/>
      <c r="D201" s="1320"/>
      <c r="E201" s="1280"/>
      <c r="F201" s="1280"/>
      <c r="G201" s="1280"/>
      <c r="H201" s="1964"/>
      <c r="I201" s="1285"/>
      <c r="J201" s="1285"/>
      <c r="K201" s="1285"/>
      <c r="L201" s="1285"/>
      <c r="M201" s="1286"/>
      <c r="O201" s="27"/>
    </row>
    <row r="202" spans="1:73" x14ac:dyDescent="0.25">
      <c r="A202" s="2970"/>
      <c r="B202" s="2969"/>
      <c r="C202" s="17"/>
      <c r="D202" s="1320"/>
      <c r="E202" s="1677" t="s">
        <v>137</v>
      </c>
      <c r="F202" s="1677"/>
      <c r="G202" s="1677"/>
      <c r="H202" s="1677"/>
      <c r="I202" s="1286"/>
      <c r="J202" s="1286"/>
      <c r="K202" s="1286"/>
      <c r="L202" s="1286"/>
      <c r="M202" s="1280"/>
      <c r="O202" s="27"/>
    </row>
    <row r="203" spans="1:73" x14ac:dyDescent="0.25">
      <c r="A203" s="2970"/>
      <c r="B203" s="2969"/>
      <c r="C203" s="17"/>
      <c r="D203" s="1280"/>
      <c r="E203" s="1280"/>
      <c r="F203" s="1280"/>
      <c r="G203" s="1375"/>
      <c r="H203" s="1978"/>
      <c r="I203" s="1375" t="s">
        <v>106</v>
      </c>
      <c r="J203" s="1375" t="s">
        <v>138</v>
      </c>
      <c r="K203" s="1280"/>
      <c r="L203" s="1280"/>
      <c r="M203" s="1280"/>
      <c r="O203" s="27"/>
    </row>
    <row r="204" spans="1:73" x14ac:dyDescent="0.25">
      <c r="A204" s="2970"/>
      <c r="B204" s="2969"/>
      <c r="C204" s="17"/>
      <c r="D204" s="2921">
        <f>$A$40</f>
        <v>0</v>
      </c>
      <c r="E204" s="2800"/>
      <c r="F204" s="2800"/>
      <c r="G204" s="2807"/>
      <c r="H204" s="1968"/>
      <c r="I204" s="1376">
        <f>J40+J41</f>
        <v>0</v>
      </c>
      <c r="J204" s="1678">
        <f>IF(ISERROR(J40/D40),"",SUM(J40/D40,J41/D41))</f>
        <v>0</v>
      </c>
      <c r="K204" s="1444"/>
      <c r="L204" s="1444"/>
      <c r="M204" s="1258"/>
      <c r="O204" s="27"/>
    </row>
    <row r="205" spans="1:73" x14ac:dyDescent="0.25">
      <c r="A205" s="2970"/>
      <c r="B205" s="2969"/>
      <c r="C205" s="17"/>
      <c r="D205" s="2921">
        <f>$A$43</f>
        <v>0</v>
      </c>
      <c r="E205" s="2800"/>
      <c r="F205" s="2800"/>
      <c r="G205" s="2807"/>
      <c r="H205" s="1968"/>
      <c r="I205" s="1376">
        <f>J43+J44</f>
        <v>0</v>
      </c>
      <c r="J205" s="1678">
        <f>IF(ISERROR(J43/D43),"",SUM(J43/D43,J44/D44))</f>
        <v>0</v>
      </c>
      <c r="K205" s="1444"/>
      <c r="L205" s="1444"/>
      <c r="M205" s="1258"/>
      <c r="O205" s="27"/>
    </row>
    <row r="206" spans="1:73" x14ac:dyDescent="0.25">
      <c r="A206" s="2970"/>
      <c r="B206" s="2969"/>
      <c r="C206" s="17"/>
      <c r="D206" s="2921">
        <f>$A$46</f>
        <v>0</v>
      </c>
      <c r="E206" s="2800"/>
      <c r="F206" s="2800"/>
      <c r="G206" s="2807"/>
      <c r="H206" s="1968"/>
      <c r="I206" s="1376">
        <f>J46+J47</f>
        <v>0</v>
      </c>
      <c r="J206" s="1678">
        <f>IF(ISERROR(J46/D46),"",SUM(J46/D46,J47/D47))</f>
        <v>0</v>
      </c>
      <c r="K206" s="1444"/>
      <c r="L206" s="1444"/>
      <c r="M206" s="1258"/>
      <c r="O206" s="27"/>
    </row>
    <row r="207" spans="1:73" x14ac:dyDescent="0.25">
      <c r="A207" s="2970"/>
      <c r="B207" s="2969"/>
      <c r="C207" s="17"/>
      <c r="D207" s="2921">
        <f>$A$49</f>
        <v>0</v>
      </c>
      <c r="E207" s="2800"/>
      <c r="F207" s="2800"/>
      <c r="G207" s="2807"/>
      <c r="H207" s="1968"/>
      <c r="I207" s="1376">
        <f>J49+J50</f>
        <v>0</v>
      </c>
      <c r="J207" s="1678">
        <f>IF(ISERROR(J49/D49),"",SUM(J49/D49,J50/D50))</f>
        <v>0</v>
      </c>
      <c r="K207" s="1444"/>
      <c r="L207" s="1444"/>
      <c r="M207" s="1258"/>
      <c r="O207" s="27"/>
    </row>
    <row r="208" spans="1:73" x14ac:dyDescent="0.25">
      <c r="A208" s="2970"/>
      <c r="B208" s="2969"/>
      <c r="C208" s="17"/>
      <c r="D208" s="2921">
        <f>$A$52</f>
        <v>0</v>
      </c>
      <c r="E208" s="2800"/>
      <c r="F208" s="2800"/>
      <c r="G208" s="2807"/>
      <c r="H208" s="1968"/>
      <c r="I208" s="1376">
        <f>J52+J53</f>
        <v>0</v>
      </c>
      <c r="J208" s="1678">
        <f>IF(ISERROR(J52/D52),"",SUM(J52/D52,J53/D53))</f>
        <v>0</v>
      </c>
      <c r="K208" s="1679"/>
      <c r="L208" s="1679"/>
      <c r="M208" s="1679"/>
      <c r="O208" s="27"/>
    </row>
    <row r="209" spans="1:22" x14ac:dyDescent="0.25">
      <c r="A209" s="2970"/>
      <c r="B209" s="2969"/>
      <c r="C209" s="17"/>
      <c r="D209" s="2921">
        <f>$A$55</f>
        <v>0</v>
      </c>
      <c r="E209" s="2800"/>
      <c r="F209" s="2800"/>
      <c r="G209" s="2807"/>
      <c r="H209" s="1968"/>
      <c r="I209" s="1376">
        <f>J55+J56</f>
        <v>0</v>
      </c>
      <c r="J209" s="1678" t="str">
        <f>IF(ISERROR(J55/D55),"",SUM(J55/D55,J56/D56))</f>
        <v/>
      </c>
      <c r="K209" s="1679"/>
      <c r="L209" s="1679"/>
      <c r="M209" s="1679"/>
      <c r="O209" s="27"/>
    </row>
    <row r="210" spans="1:22" x14ac:dyDescent="0.25">
      <c r="A210" s="2970"/>
      <c r="B210" s="2969"/>
      <c r="C210" s="17"/>
      <c r="D210" s="2921">
        <f>A58</f>
        <v>0</v>
      </c>
      <c r="E210" s="2800"/>
      <c r="F210" s="2800"/>
      <c r="G210" s="2807"/>
      <c r="H210" s="1968"/>
      <c r="I210" s="1376">
        <f>J58+J59</f>
        <v>0</v>
      </c>
      <c r="J210" s="1678" t="str">
        <f>IF(ISERROR(J58/D58),"",SUM(J58/D58,J59/D59))</f>
        <v/>
      </c>
      <c r="K210" s="1679"/>
      <c r="L210" s="1679"/>
      <c r="M210" s="1679"/>
      <c r="O210" s="27"/>
    </row>
    <row r="211" spans="1:22" x14ac:dyDescent="0.25">
      <c r="A211" s="2970"/>
      <c r="B211" s="2969"/>
      <c r="C211" s="17"/>
      <c r="D211" s="2921">
        <f>A61</f>
        <v>0</v>
      </c>
      <c r="E211" s="2800"/>
      <c r="F211" s="2800"/>
      <c r="G211" s="2807"/>
      <c r="H211" s="1968"/>
      <c r="I211" s="1376">
        <f>J61+J62</f>
        <v>0</v>
      </c>
      <c r="J211" s="1678" t="str">
        <f>IF(ISERROR(J61/D61),"",SUM(J61/D61,J62/D62))</f>
        <v/>
      </c>
      <c r="K211" s="1679"/>
      <c r="L211" s="1679"/>
      <c r="M211" s="1679"/>
      <c r="O211" s="27"/>
    </row>
    <row r="212" spans="1:22" x14ac:dyDescent="0.25">
      <c r="A212" s="2970"/>
      <c r="B212" s="2969"/>
      <c r="C212" s="17"/>
      <c r="D212" s="2921">
        <f>A64</f>
        <v>0</v>
      </c>
      <c r="E212" s="2800"/>
      <c r="F212" s="2800"/>
      <c r="G212" s="2807"/>
      <c r="H212" s="1968"/>
      <c r="I212" s="1376">
        <f>J64+J65</f>
        <v>0</v>
      </c>
      <c r="J212" s="1678" t="str">
        <f>IF(ISERROR(J64/D64),"",SUM(J64/D64,J65/D65))</f>
        <v/>
      </c>
      <c r="K212" s="1679"/>
      <c r="L212" s="1679"/>
      <c r="M212" s="1679"/>
      <c r="O212" s="27"/>
    </row>
    <row r="213" spans="1:22" x14ac:dyDescent="0.25">
      <c r="A213" s="2970"/>
      <c r="B213" s="2969"/>
      <c r="C213" s="17"/>
      <c r="D213" s="2921">
        <f>A67</f>
        <v>0</v>
      </c>
      <c r="E213" s="2800"/>
      <c r="F213" s="2800"/>
      <c r="G213" s="2807"/>
      <c r="H213" s="1968"/>
      <c r="I213" s="1376">
        <f>J67+J68</f>
        <v>0</v>
      </c>
      <c r="J213" s="1678" t="str">
        <f>IF(ISERROR(J67/D67),"",SUM(J67/D67,J68/D68))</f>
        <v/>
      </c>
      <c r="K213" s="1679"/>
      <c r="L213" s="1679"/>
      <c r="M213" s="1679"/>
      <c r="O213" s="27"/>
    </row>
    <row r="214" spans="1:22" x14ac:dyDescent="0.25">
      <c r="A214" s="2053"/>
      <c r="B214" s="2061"/>
      <c r="C214" s="17"/>
      <c r="D214" s="1679"/>
      <c r="E214" s="2920">
        <f>A70</f>
        <v>0</v>
      </c>
      <c r="F214" s="2920"/>
      <c r="G214" s="1679"/>
      <c r="H214" s="1679"/>
      <c r="I214" s="1376">
        <f>J70+J71</f>
        <v>0</v>
      </c>
      <c r="J214" s="1678" t="str">
        <f>IF(ISERROR(J70/D70),"",SUM(J70/D70,J71/D71))</f>
        <v/>
      </c>
      <c r="K214" s="1679"/>
      <c r="L214" s="1679"/>
      <c r="M214" s="1679"/>
      <c r="N214" s="2052"/>
      <c r="O214" s="27"/>
      <c r="V214" s="2052"/>
    </row>
    <row r="215" spans="1:22" x14ac:dyDescent="0.25">
      <c r="A215" s="2053"/>
      <c r="B215" s="2061"/>
      <c r="C215" s="17"/>
      <c r="D215" s="1679"/>
      <c r="E215" s="2920">
        <f>A73</f>
        <v>0</v>
      </c>
      <c r="F215" s="2920"/>
      <c r="G215" s="1679"/>
      <c r="H215" s="1679"/>
      <c r="I215" s="1376">
        <f>J73+J74</f>
        <v>0</v>
      </c>
      <c r="J215" s="1678" t="str">
        <f>IF(ISERROR(J73/D73),"",SUM(J73/D73,J74/D74))</f>
        <v/>
      </c>
      <c r="K215" s="1679"/>
      <c r="L215" s="1679"/>
      <c r="M215" s="1679"/>
      <c r="N215" s="2052"/>
      <c r="O215" s="27"/>
      <c r="V215" s="2052"/>
    </row>
    <row r="216" spans="1:22" x14ac:dyDescent="0.25">
      <c r="A216" s="2053"/>
      <c r="B216" s="2061"/>
      <c r="C216" s="17"/>
      <c r="D216" s="1679"/>
      <c r="E216" s="2920">
        <f>A76</f>
        <v>0</v>
      </c>
      <c r="F216" s="2920"/>
      <c r="G216" s="1679"/>
      <c r="H216" s="1679"/>
      <c r="I216" s="1376">
        <f>J76+J77</f>
        <v>0</v>
      </c>
      <c r="J216" s="1678" t="str">
        <f>IF(ISERROR(J76/D76),"",SUM(J76/D76,J77/D77))</f>
        <v/>
      </c>
      <c r="K216" s="1679"/>
      <c r="L216" s="1679"/>
      <c r="M216" s="1679"/>
      <c r="N216" s="2052"/>
      <c r="O216" s="27"/>
      <c r="V216" s="2052"/>
    </row>
    <row r="217" spans="1:22" x14ac:dyDescent="0.25">
      <c r="A217" s="2053"/>
      <c r="B217" s="2061"/>
      <c r="C217" s="17"/>
      <c r="D217" s="1679"/>
      <c r="E217" s="2920">
        <f>A79</f>
        <v>0</v>
      </c>
      <c r="F217" s="2920"/>
      <c r="G217" s="1679"/>
      <c r="H217" s="1679"/>
      <c r="I217" s="1376">
        <f>J79+J80</f>
        <v>0</v>
      </c>
      <c r="J217" s="1678" t="str">
        <f>IF(ISERROR(J79/D79),"",SUM(J79/D79,J80/D80))</f>
        <v/>
      </c>
      <c r="K217" s="1679"/>
      <c r="L217" s="1679"/>
      <c r="M217" s="1679"/>
      <c r="N217" s="2052"/>
      <c r="O217" s="27"/>
      <c r="V217" s="2052"/>
    </row>
    <row r="218" spans="1:22" x14ac:dyDescent="0.25">
      <c r="A218" s="2053"/>
      <c r="B218" s="2061"/>
      <c r="C218" s="17"/>
      <c r="D218" s="1679"/>
      <c r="E218" s="2920">
        <f>A82</f>
        <v>0</v>
      </c>
      <c r="F218" s="2920"/>
      <c r="G218" s="1679"/>
      <c r="H218" s="1679"/>
      <c r="I218" s="1376">
        <f>J82+J83</f>
        <v>0</v>
      </c>
      <c r="J218" s="1678" t="str">
        <f>IF(ISERROR(J82/D82),"",SUM(J82/D82,J83/D83))</f>
        <v/>
      </c>
      <c r="K218" s="1679"/>
      <c r="L218" s="1679"/>
      <c r="M218" s="1679"/>
      <c r="N218" s="2052"/>
      <c r="O218" s="27"/>
      <c r="V218" s="2052"/>
    </row>
    <row r="219" spans="1:22" x14ac:dyDescent="0.25">
      <c r="A219" s="2053"/>
      <c r="B219" s="2061"/>
      <c r="C219" s="17"/>
      <c r="D219" s="1679"/>
      <c r="E219" s="2920">
        <f>A121</f>
        <v>0</v>
      </c>
      <c r="F219" s="2920"/>
      <c r="G219" s="1679"/>
      <c r="H219" s="1679"/>
      <c r="I219" s="1376">
        <f>J121+J122</f>
        <v>0</v>
      </c>
      <c r="J219" s="1678" t="str">
        <f>IF(ISERROR(J121/D121),"",SUM(J121/D121,J122/D122))</f>
        <v/>
      </c>
      <c r="K219" s="1679"/>
      <c r="L219" s="1679"/>
      <c r="M219" s="1679"/>
      <c r="N219" s="2052"/>
      <c r="O219" s="27"/>
      <c r="V219" s="2052"/>
    </row>
    <row r="220" spans="1:22" ht="15.75" thickBot="1" x14ac:dyDescent="0.3">
      <c r="A220" s="267"/>
      <c r="B220" s="268"/>
      <c r="C220" s="324"/>
      <c r="D220" s="270"/>
      <c r="E220" s="270"/>
      <c r="F220" s="270"/>
      <c r="G220" s="270"/>
      <c r="H220" s="270"/>
      <c r="I220" s="270"/>
      <c r="J220" s="270"/>
      <c r="K220" s="270"/>
      <c r="L220" s="270"/>
      <c r="M220" s="270"/>
      <c r="O220" s="27"/>
    </row>
    <row r="222" spans="1:22" x14ac:dyDescent="0.25">
      <c r="G222" s="16"/>
      <c r="H222" s="16"/>
    </row>
  </sheetData>
  <sheetProtection algorithmName="SHA-512" hashValue="pH48U4A60613viNVuZX0LWTrXLbzapY6QGByfAEg2L2YmDs2hA9+/t+D0vR35KFJQzz24fwsVJoWqrQz/5zI4w==" saltValue="dv8N5EBwyH3d1NW7HH/B6Q==" spinCount="100000" sheet="1" objects="1" scenarios="1" selectLockedCells="1"/>
  <dataConsolidate/>
  <mergeCells count="246">
    <mergeCell ref="CB28:CD28"/>
    <mergeCell ref="BQ43:BU43"/>
    <mergeCell ref="BV43:BX43"/>
    <mergeCell ref="BY43:CA43"/>
    <mergeCell ref="CB43:CD43"/>
    <mergeCell ref="BQ53:BU53"/>
    <mergeCell ref="BV53:BX53"/>
    <mergeCell ref="BY53:CA53"/>
    <mergeCell ref="CB53:CD53"/>
    <mergeCell ref="BV28:BX28"/>
    <mergeCell ref="BY28:CA28"/>
    <mergeCell ref="BK194:BQ194"/>
    <mergeCell ref="BK73:BP73"/>
    <mergeCell ref="BK81:BP81"/>
    <mergeCell ref="BK136:BP136"/>
    <mergeCell ref="BK152:BR152"/>
    <mergeCell ref="BK162:BP162"/>
    <mergeCell ref="BS139:BT139"/>
    <mergeCell ref="BS140:BT140"/>
    <mergeCell ref="BS141:BT141"/>
    <mergeCell ref="BS142:BT142"/>
    <mergeCell ref="BS143:BT143"/>
    <mergeCell ref="BS144:BT144"/>
    <mergeCell ref="BS145:BT145"/>
    <mergeCell ref="BS146:BT146"/>
    <mergeCell ref="BS147:BT147"/>
    <mergeCell ref="BQ83:BR83"/>
    <mergeCell ref="BQ73:BR73"/>
    <mergeCell ref="BQ75:BR75"/>
    <mergeCell ref="BQ76:BR76"/>
    <mergeCell ref="BT185:BU185"/>
    <mergeCell ref="BO187:BP187"/>
    <mergeCell ref="BO188:BP188"/>
    <mergeCell ref="BS138:BT138"/>
    <mergeCell ref="BR187:BS187"/>
    <mergeCell ref="BQ68:BR68"/>
    <mergeCell ref="E214:F214"/>
    <mergeCell ref="E215:F215"/>
    <mergeCell ref="E216:F216"/>
    <mergeCell ref="E217:F217"/>
    <mergeCell ref="E218:F218"/>
    <mergeCell ref="E219:F219"/>
    <mergeCell ref="E163:G163"/>
    <mergeCell ref="BS148:BT148"/>
    <mergeCell ref="BS149:BT149"/>
    <mergeCell ref="BS150:BT150"/>
    <mergeCell ref="E152:G152"/>
    <mergeCell ref="E155:G155"/>
    <mergeCell ref="E149:G149"/>
    <mergeCell ref="I197:L197"/>
    <mergeCell ref="BO191:BP191"/>
    <mergeCell ref="BO192:BP192"/>
    <mergeCell ref="BO193:BP193"/>
    <mergeCell ref="BO189:BP189"/>
    <mergeCell ref="BO190:BP190"/>
    <mergeCell ref="E162:G162"/>
    <mergeCell ref="BR182:BS182"/>
    <mergeCell ref="BT183:BU183"/>
    <mergeCell ref="BT184:BU184"/>
    <mergeCell ref="B1:M1"/>
    <mergeCell ref="BQ159:BR159"/>
    <mergeCell ref="BQ160:BR160"/>
    <mergeCell ref="BQ161:BR161"/>
    <mergeCell ref="BQ162:BR162"/>
    <mergeCell ref="BK6:BN6"/>
    <mergeCell ref="BS152:BT152"/>
    <mergeCell ref="BQ155:BR155"/>
    <mergeCell ref="BQ156:BR156"/>
    <mergeCell ref="BQ157:BR157"/>
    <mergeCell ref="BQ158:BR158"/>
    <mergeCell ref="BS151:BT151"/>
    <mergeCell ref="BQ133:BR133"/>
    <mergeCell ref="D51:G51"/>
    <mergeCell ref="E146:G146"/>
    <mergeCell ref="BQ84:BR84"/>
    <mergeCell ref="BQ136:BR136"/>
    <mergeCell ref="BQ129:BR129"/>
    <mergeCell ref="BQ130:BR130"/>
    <mergeCell ref="BQ134:BR134"/>
    <mergeCell ref="A157:B157"/>
    <mergeCell ref="A158:B158"/>
    <mergeCell ref="BQ128:BR128"/>
    <mergeCell ref="B2:M2"/>
    <mergeCell ref="E160:G160"/>
    <mergeCell ref="D11:F11"/>
    <mergeCell ref="AD11:AF11"/>
    <mergeCell ref="D54:G54"/>
    <mergeCell ref="F35:G35"/>
    <mergeCell ref="F36:G36"/>
    <mergeCell ref="B8:B10"/>
    <mergeCell ref="AD8:AF8"/>
    <mergeCell ref="AD10:AF10"/>
    <mergeCell ref="D48:G48"/>
    <mergeCell ref="D57:G57"/>
    <mergeCell ref="D60:G60"/>
    <mergeCell ref="D63:G63"/>
    <mergeCell ref="E102:F102"/>
    <mergeCell ref="E99:F99"/>
    <mergeCell ref="E96:F96"/>
    <mergeCell ref="E93:F93"/>
    <mergeCell ref="E90:F90"/>
    <mergeCell ref="E87:F87"/>
    <mergeCell ref="BQ70:BR70"/>
    <mergeCell ref="BQ80:BR80"/>
    <mergeCell ref="A194:B213"/>
    <mergeCell ref="D204:G204"/>
    <mergeCell ref="D205:G205"/>
    <mergeCell ref="D206:G206"/>
    <mergeCell ref="D207:G207"/>
    <mergeCell ref="D208:G208"/>
    <mergeCell ref="D209:G209"/>
    <mergeCell ref="D210:G210"/>
    <mergeCell ref="D211:G211"/>
    <mergeCell ref="D213:G213"/>
    <mergeCell ref="D195:G195"/>
    <mergeCell ref="D212:G212"/>
    <mergeCell ref="A164:B164"/>
    <mergeCell ref="E174:G174"/>
    <mergeCell ref="BQ135:BR135"/>
    <mergeCell ref="BQ124:BR124"/>
    <mergeCell ref="BQ125:BR125"/>
    <mergeCell ref="I172:J172"/>
    <mergeCell ref="BQ81:BR81"/>
    <mergeCell ref="BQ77:BR77"/>
    <mergeCell ref="BQ78:BR78"/>
    <mergeCell ref="BQ79:BR79"/>
    <mergeCell ref="AL7:AM7"/>
    <mergeCell ref="AD7:AF7"/>
    <mergeCell ref="AI3:AJ3"/>
    <mergeCell ref="AL3:AM3"/>
    <mergeCell ref="AD5:AF5"/>
    <mergeCell ref="AL5:AM5"/>
    <mergeCell ref="AG3:AH3"/>
    <mergeCell ref="AL6:AM6"/>
    <mergeCell ref="BQ28:BU28"/>
    <mergeCell ref="B5:M5"/>
    <mergeCell ref="J6:M6"/>
    <mergeCell ref="B6:G6"/>
    <mergeCell ref="AD6:AF6"/>
    <mergeCell ref="AJ11:AM11"/>
    <mergeCell ref="D69:G69"/>
    <mergeCell ref="I193:L193"/>
    <mergeCell ref="D32:M32"/>
    <mergeCell ref="D66:G66"/>
    <mergeCell ref="A29:M29"/>
    <mergeCell ref="A12:A14"/>
    <mergeCell ref="B12:B14"/>
    <mergeCell ref="D12:F12"/>
    <mergeCell ref="D13:F13"/>
    <mergeCell ref="D72:G72"/>
    <mergeCell ref="D75:G75"/>
    <mergeCell ref="D78:G78"/>
    <mergeCell ref="D81:G81"/>
    <mergeCell ref="D84:G84"/>
    <mergeCell ref="D123:G123"/>
    <mergeCell ref="A192:B192"/>
    <mergeCell ref="D42:G42"/>
    <mergeCell ref="D45:G45"/>
    <mergeCell ref="E179:I179"/>
    <mergeCell ref="E186:I186"/>
    <mergeCell ref="E177:G177"/>
    <mergeCell ref="E161:G161"/>
    <mergeCell ref="BO182:BP182"/>
    <mergeCell ref="BO183:BP183"/>
    <mergeCell ref="BO184:BP184"/>
    <mergeCell ref="BO185:BP185"/>
    <mergeCell ref="BO186:BP186"/>
    <mergeCell ref="BQ71:BR71"/>
    <mergeCell ref="BQ72:BR72"/>
    <mergeCell ref="BQ126:BR126"/>
    <mergeCell ref="BQ127:BR127"/>
    <mergeCell ref="BQ131:BR131"/>
    <mergeCell ref="BQ132:BR132"/>
    <mergeCell ref="BQ121:BR121"/>
    <mergeCell ref="BQ122:BR122"/>
    <mergeCell ref="BQ123:BR123"/>
    <mergeCell ref="BR183:BS183"/>
    <mergeCell ref="BR184:BS184"/>
    <mergeCell ref="BR185:BS185"/>
    <mergeCell ref="BR186:BS186"/>
    <mergeCell ref="BQ120:BR120"/>
    <mergeCell ref="E157:G157"/>
    <mergeCell ref="E159:G159"/>
    <mergeCell ref="BQ69:BR69"/>
    <mergeCell ref="BQ64:BR64"/>
    <mergeCell ref="BQ65:BR65"/>
    <mergeCell ref="BQ66:BR66"/>
    <mergeCell ref="BQ67:BR67"/>
    <mergeCell ref="E120:F120"/>
    <mergeCell ref="E117:F117"/>
    <mergeCell ref="E114:F114"/>
    <mergeCell ref="E111:F111"/>
    <mergeCell ref="E108:F108"/>
    <mergeCell ref="E105:F105"/>
    <mergeCell ref="BQ107:BR107"/>
    <mergeCell ref="BQ108:BR108"/>
    <mergeCell ref="BQ109:BR109"/>
    <mergeCell ref="BQ110:BR110"/>
    <mergeCell ref="BQ111:BR111"/>
    <mergeCell ref="BQ112:BR112"/>
    <mergeCell ref="BQ113:BR113"/>
    <mergeCell ref="BQ114:BR114"/>
    <mergeCell ref="BQ115:BR115"/>
    <mergeCell ref="BQ116:BR116"/>
    <mergeCell ref="BQ117:BR117"/>
    <mergeCell ref="BQ118:BR118"/>
    <mergeCell ref="BQ119:BR119"/>
    <mergeCell ref="BK177:BP177"/>
    <mergeCell ref="BQ85:BR85"/>
    <mergeCell ref="BQ86:BR86"/>
    <mergeCell ref="BQ87:BR87"/>
    <mergeCell ref="BQ88:BR88"/>
    <mergeCell ref="BQ89:BR89"/>
    <mergeCell ref="BQ90:BR90"/>
    <mergeCell ref="BQ91:BR91"/>
    <mergeCell ref="BQ92:BR92"/>
    <mergeCell ref="BQ93:BR93"/>
    <mergeCell ref="BQ94:BR94"/>
    <mergeCell ref="BQ95:BR95"/>
    <mergeCell ref="BQ96:BR96"/>
    <mergeCell ref="BQ97:BR97"/>
    <mergeCell ref="BQ98:BR98"/>
    <mergeCell ref="BQ99:BR99"/>
    <mergeCell ref="BQ100:BR100"/>
    <mergeCell ref="BQ101:BR101"/>
    <mergeCell ref="BQ102:BR102"/>
    <mergeCell ref="BQ103:BR103"/>
    <mergeCell ref="BQ104:BR104"/>
    <mergeCell ref="BQ105:BR105"/>
    <mergeCell ref="BQ106:BR106"/>
    <mergeCell ref="BR189:BS189"/>
    <mergeCell ref="BR190:BS190"/>
    <mergeCell ref="BR191:BS191"/>
    <mergeCell ref="BR194:BS194"/>
    <mergeCell ref="BT194:BU194"/>
    <mergeCell ref="BT186:BU186"/>
    <mergeCell ref="BT187:BU187"/>
    <mergeCell ref="BT188:BU188"/>
    <mergeCell ref="BT189:BU189"/>
    <mergeCell ref="BT190:BU190"/>
    <mergeCell ref="BT191:BU191"/>
    <mergeCell ref="BT192:BU192"/>
    <mergeCell ref="BT193:BU193"/>
    <mergeCell ref="BR192:BS192"/>
    <mergeCell ref="BR193:BS193"/>
    <mergeCell ref="BR188:BS188"/>
  </mergeCells>
  <conditionalFormatting sqref="M149 M152 M155 M159:M163 M131:M136 M40:N41 M43:N44 M46:N47 M49:N50 M52:N53 M55:N68 N131 N134 N137 N141:N145 N77:N82 M70:M71 M73:M122">
    <cfRule type="containsText" dxfId="776" priority="263" operator="containsText" text="F">
      <formula>NOT(ISERROR(SEARCH("F",M40)))</formula>
    </cfRule>
    <cfRule type="containsText" dxfId="775" priority="264" operator="containsText" text="T">
      <formula>NOT(ISERROR(SEARCH("T",M40)))</formula>
    </cfRule>
  </conditionalFormatting>
  <conditionalFormatting sqref="D40:D41 D43:D44 D46:D47 D49:D50 D52:D53 D55:D68 CL29 D70:D71 D73:D122 D131:D136">
    <cfRule type="cellIs" dxfId="774" priority="262" operator="between">
      <formula>1</formula>
      <formula>10000000</formula>
    </cfRule>
  </conditionalFormatting>
  <conditionalFormatting sqref="D40:D41 D43:D44 D46:D47 D49:D50 D52:D53 D55:D68 CL29 D70:D71 D73:D122 D131:D136">
    <cfRule type="cellIs" dxfId="773" priority="261" operator="between">
      <formula>1</formula>
      <formula>1000000</formula>
    </cfRule>
  </conditionalFormatting>
  <conditionalFormatting sqref="I36">
    <cfRule type="expression" dxfId="772" priority="260">
      <formula>E40+E41&gt;12</formula>
    </cfRule>
  </conditionalFormatting>
  <conditionalFormatting sqref="AN27">
    <cfRule type="expression" dxfId="771" priority="259">
      <formula>S31+#REF!&gt;12</formula>
    </cfRule>
  </conditionalFormatting>
  <conditionalFormatting sqref="I36">
    <cfRule type="expression" dxfId="770" priority="254">
      <formula>E40+E41&gt;12</formula>
    </cfRule>
  </conditionalFormatting>
  <conditionalFormatting sqref="I36">
    <cfRule type="expression" dxfId="769" priority="253">
      <formula>E40+E41&gt;12</formula>
    </cfRule>
  </conditionalFormatting>
  <conditionalFormatting sqref="E40">
    <cfRule type="expression" dxfId="768" priority="240">
      <formula>E40+E41&gt;12</formula>
    </cfRule>
  </conditionalFormatting>
  <conditionalFormatting sqref="E41">
    <cfRule type="expression" dxfId="767" priority="239">
      <formula>E40+E41&gt;12</formula>
    </cfRule>
  </conditionalFormatting>
  <conditionalFormatting sqref="J179">
    <cfRule type="expression" dxfId="766" priority="236">
      <formula>$B$179=0</formula>
    </cfRule>
  </conditionalFormatting>
  <conditionalFormatting sqref="E41 E44 E47 E50 E53 E56 E59 E62 E65 E68 E71 E74 E77 E80 E83 E122">
    <cfRule type="expression" dxfId="765" priority="228">
      <formula>E41+E42&gt;12</formula>
    </cfRule>
  </conditionalFormatting>
  <conditionalFormatting sqref="E41 E44 E47 E50 E53 E56 E59 E62 E65 E68 E71 E74 E77 E80 E83 E122">
    <cfRule type="expression" dxfId="764" priority="227">
      <formula>E40+E41&gt;12</formula>
    </cfRule>
  </conditionalFormatting>
  <conditionalFormatting sqref="E41 E132 E134 E136">
    <cfRule type="expression" dxfId="763" priority="226">
      <formula>E40+E41&gt;12</formula>
    </cfRule>
  </conditionalFormatting>
  <conditionalFormatting sqref="E41 E132 E134 E136">
    <cfRule type="expression" dxfId="762" priority="223">
      <formula>E41+E42&gt;12</formula>
    </cfRule>
  </conditionalFormatting>
  <conditionalFormatting sqref="E41 E132 E134 E136">
    <cfRule type="expression" dxfId="761" priority="222">
      <formula>E40+E41&gt;12</formula>
    </cfRule>
  </conditionalFormatting>
  <conditionalFormatting sqref="E41">
    <cfRule type="expression" dxfId="760" priority="221">
      <formula>E40+E41&gt;12</formula>
    </cfRule>
  </conditionalFormatting>
  <conditionalFormatting sqref="E41">
    <cfRule type="expression" dxfId="759" priority="219">
      <formula>E41+E42&gt;12</formula>
    </cfRule>
  </conditionalFormatting>
  <conditionalFormatting sqref="E41">
    <cfRule type="expression" dxfId="758" priority="218">
      <formula>E40+E41&gt;12</formula>
    </cfRule>
  </conditionalFormatting>
  <conditionalFormatting sqref="E41">
    <cfRule type="expression" dxfId="757" priority="217">
      <formula>E41+E42&gt;12</formula>
    </cfRule>
  </conditionalFormatting>
  <conditionalFormatting sqref="E41">
    <cfRule type="expression" dxfId="756" priority="216">
      <formula>E40+E41&gt;12</formula>
    </cfRule>
  </conditionalFormatting>
  <conditionalFormatting sqref="E41">
    <cfRule type="expression" dxfId="755" priority="215">
      <formula>E40+E41&gt;12</formula>
    </cfRule>
  </conditionalFormatting>
  <conditionalFormatting sqref="E41">
    <cfRule type="expression" dxfId="754" priority="214">
      <formula>E41+E42&gt;12</formula>
    </cfRule>
  </conditionalFormatting>
  <conditionalFormatting sqref="E41">
    <cfRule type="expression" dxfId="753" priority="213">
      <formula>E40+E41&gt;12</formula>
    </cfRule>
  </conditionalFormatting>
  <conditionalFormatting sqref="E41">
    <cfRule type="expression" dxfId="752" priority="212">
      <formula>E41+E42&gt;12</formula>
    </cfRule>
  </conditionalFormatting>
  <conditionalFormatting sqref="E41">
    <cfRule type="expression" dxfId="751" priority="211">
      <formula>E40+E41&gt;12</formula>
    </cfRule>
  </conditionalFormatting>
  <conditionalFormatting sqref="E41">
    <cfRule type="expression" dxfId="750" priority="210">
      <formula>E40+E41&gt;12</formula>
    </cfRule>
  </conditionalFormatting>
  <conditionalFormatting sqref="E41">
    <cfRule type="expression" dxfId="749" priority="209">
      <formula>E41+E42&gt;12</formula>
    </cfRule>
  </conditionalFormatting>
  <conditionalFormatting sqref="E41">
    <cfRule type="expression" dxfId="748" priority="208">
      <formula>E40+E41&gt;12</formula>
    </cfRule>
  </conditionalFormatting>
  <conditionalFormatting sqref="E44 E47 E50 E53 E56 E59 E62 E65 E68 E71 E74">
    <cfRule type="expression" dxfId="747" priority="207">
      <formula>E43+E44&gt;12</formula>
    </cfRule>
  </conditionalFormatting>
  <conditionalFormatting sqref="E44 E47 E50 E53 E56 E59 E62 E65 E68 E71 E74">
    <cfRule type="expression" dxfId="746" priority="206">
      <formula>E43+E44&gt;12</formula>
    </cfRule>
  </conditionalFormatting>
  <conditionalFormatting sqref="E44 E47 E50 E53 E56 E59 E62 E65 E68 E71 E74">
    <cfRule type="expression" dxfId="745" priority="203">
      <formula>E44+E45&gt;12</formula>
    </cfRule>
  </conditionalFormatting>
  <conditionalFormatting sqref="E44 E47 E50 E53 E56 E59 E62 E65 E68 E71 E74">
    <cfRule type="expression" dxfId="744" priority="202">
      <formula>E43+E44&gt;12</formula>
    </cfRule>
  </conditionalFormatting>
  <conditionalFormatting sqref="E44 E47 E50 E53 E56 E59 E62 E65 E68 E71 E74">
    <cfRule type="expression" dxfId="743" priority="201">
      <formula>E43+E44&gt;12</formula>
    </cfRule>
  </conditionalFormatting>
  <conditionalFormatting sqref="E44 E47 E50 E53 E56 E59 E62 E65 E68 E71 E74">
    <cfRule type="expression" dxfId="742" priority="200">
      <formula>E44+E45&gt;12</formula>
    </cfRule>
  </conditionalFormatting>
  <conditionalFormatting sqref="E44 E47 E50 E53 E56 E59 E62 E65 E68 E71 E74">
    <cfRule type="expression" dxfId="741" priority="199">
      <formula>E43+E44&gt;12</formula>
    </cfRule>
  </conditionalFormatting>
  <conditionalFormatting sqref="E44 E47 E50 E53 E56 E59 E62 E65 E68 E71 E74">
    <cfRule type="expression" dxfId="740" priority="198">
      <formula>E44+E45&gt;12</formula>
    </cfRule>
  </conditionalFormatting>
  <conditionalFormatting sqref="E44 E47 E50 E53 E56 E59 E62 E65 E68 E71 E74">
    <cfRule type="expression" dxfId="739" priority="197">
      <formula>E43+E44&gt;12</formula>
    </cfRule>
  </conditionalFormatting>
  <conditionalFormatting sqref="E44 E47 E50 E53 E56 E59 E62 E65 E68 E71 E74">
    <cfRule type="expression" dxfId="738" priority="196">
      <formula>E43+E44&gt;12</formula>
    </cfRule>
  </conditionalFormatting>
  <conditionalFormatting sqref="E44 E47 E50 E53 E56 E59 E62 E65 E68 E71 E74">
    <cfRule type="expression" dxfId="737" priority="195">
      <formula>E44+E45&gt;12</formula>
    </cfRule>
  </conditionalFormatting>
  <conditionalFormatting sqref="E44 E47 E50 E53 E56 E59 E62 E65 E68 E71 E74">
    <cfRule type="expression" dxfId="736" priority="194">
      <formula>E43+E44&gt;12</formula>
    </cfRule>
  </conditionalFormatting>
  <conditionalFormatting sqref="E44 E47 E50 E53 E56 E59 E62 E65 E68 E71 E74">
    <cfRule type="expression" dxfId="735" priority="193">
      <formula>E44+E45&gt;12</formula>
    </cfRule>
  </conditionalFormatting>
  <conditionalFormatting sqref="E44 E47 E50 E53 E56 E59 E62 E65 E68 E71 E74">
    <cfRule type="expression" dxfId="734" priority="192">
      <formula>E43+E44&gt;12</formula>
    </cfRule>
  </conditionalFormatting>
  <conditionalFormatting sqref="E44 E47 E50 E53 E56 E59 E62 E65 E68 E71 E74">
    <cfRule type="expression" dxfId="733" priority="191">
      <formula>E43+E44&gt;12</formula>
    </cfRule>
  </conditionalFormatting>
  <conditionalFormatting sqref="E44 E47 E50 E53 E56 E59 E62 E65 E68 E71 E74">
    <cfRule type="expression" dxfId="732" priority="190">
      <formula>E44+E45&gt;12</formula>
    </cfRule>
  </conditionalFormatting>
  <conditionalFormatting sqref="E44 E47 E50 E53 E56 E59 E62 E65 E68 E71 E74">
    <cfRule type="expression" dxfId="731" priority="189">
      <formula>E43+E44&gt;12</formula>
    </cfRule>
  </conditionalFormatting>
  <conditionalFormatting sqref="E44 E47 E50 E53 E56 E59 E62 E65 E68 E71 E74 E77 E80 E83 E122 E132 E134 E136">
    <cfRule type="expression" dxfId="730" priority="188">
      <formula>E43+E44&gt;12</formula>
    </cfRule>
  </conditionalFormatting>
  <conditionalFormatting sqref="E44 E47 E50 E53 E56 E59 E62 E65 E68 E71 E74 E77 E80 E83 E122">
    <cfRule type="expression" dxfId="729" priority="187">
      <formula>E43+E44&gt;12</formula>
    </cfRule>
  </conditionalFormatting>
  <conditionalFormatting sqref="E44 E47 E50 E53 E56 E59 E62 E65 E68 E71 E74 E77 E80 E83 E122">
    <cfRule type="expression" dxfId="728" priority="184">
      <formula>E44+E45&gt;12</formula>
    </cfRule>
  </conditionalFormatting>
  <conditionalFormatting sqref="E44 E47 E50 E53 E56 E59 E62 E65 E68 E71 E74 E77 E80 E83 E122">
    <cfRule type="expression" dxfId="727" priority="183">
      <formula>E43+E44&gt;12</formula>
    </cfRule>
  </conditionalFormatting>
  <conditionalFormatting sqref="E44 E47 E50 E53 E56 E59 E62 E65 E68 E71 E74 E77 E80 E83 E122 E132 E134 E136">
    <cfRule type="expression" dxfId="726" priority="182">
      <formula>E43+E44&gt;12</formula>
    </cfRule>
  </conditionalFormatting>
  <conditionalFormatting sqref="E44 E47 E50 E53 E56 E59 E62 E65 E68 E71 E74 E77 E80 E83 E122 E132 E134 E136">
    <cfRule type="expression" dxfId="725" priority="181">
      <formula>E44+E45&gt;12</formula>
    </cfRule>
  </conditionalFormatting>
  <conditionalFormatting sqref="E44 E47 E50 E53 E56 E59 E62 E65 E68 E71 E74 E77 E80 E83 E122 E132 E134 E136">
    <cfRule type="expression" dxfId="724" priority="180">
      <formula>E43+E44&gt;12</formula>
    </cfRule>
  </conditionalFormatting>
  <conditionalFormatting sqref="E44 E47 E50 E53 E56 E59 E62 E65 E68 E71 E74 E77 E80 E83 E122 E132 E134 E136">
    <cfRule type="expression" dxfId="723" priority="179">
      <formula>E44+E45&gt;12</formula>
    </cfRule>
  </conditionalFormatting>
  <conditionalFormatting sqref="E44 E47 E50 E53 E56 E59 E62 E65 E68 E71 E74 E77 E80 E83 E122 E132 E134 E136">
    <cfRule type="expression" dxfId="722" priority="178">
      <formula>E43+E44&gt;12</formula>
    </cfRule>
  </conditionalFormatting>
  <conditionalFormatting sqref="E44 E47 E50 E53 E56 E59 E62 E65 E68 E71 E74 E77 E80 E83 E122 E132 E134 E136">
    <cfRule type="expression" dxfId="721" priority="177">
      <formula>E43+E44&gt;12</formula>
    </cfRule>
  </conditionalFormatting>
  <conditionalFormatting sqref="E44 E47 E50 E53 E56 E59 E62 E65 E68 E71 E74 E77 E80 E83 E122 E132 E134 E136">
    <cfRule type="expression" dxfId="720" priority="176">
      <formula>E44+E45&gt;12</formula>
    </cfRule>
  </conditionalFormatting>
  <conditionalFormatting sqref="E44 E47 E50 E53 E56 E59 E62 E65 E68 E71 E74 E77 E80 E83 E122 E132 E134 E136">
    <cfRule type="expression" dxfId="719" priority="175">
      <formula>E43+E44&gt;12</formula>
    </cfRule>
  </conditionalFormatting>
  <conditionalFormatting sqref="E44 E47 E50 E53 E56 E59 E62 E65 E68 E71 E74 E77 E80 E83 E122 E132 E134 E136">
    <cfRule type="expression" dxfId="718" priority="174">
      <formula>E44+E45&gt;12</formula>
    </cfRule>
  </conditionalFormatting>
  <conditionalFormatting sqref="E44 E47 E50 E53 E56 E59 E62 E65 E68 E71 E74 E77 E80 E83 E122 E132 E134 E136">
    <cfRule type="expression" dxfId="717" priority="173">
      <formula>E43+E44&gt;12</formula>
    </cfRule>
  </conditionalFormatting>
  <conditionalFormatting sqref="E44 E47 E50 E53 E56 E59 E62 E65 E68 E71 E74 E77 E80 E83 E122 E132 E134 E136">
    <cfRule type="expression" dxfId="716" priority="172">
      <formula>E43+E44&gt;12</formula>
    </cfRule>
  </conditionalFormatting>
  <conditionalFormatting sqref="E44 E47 E50 E53 E56 E59 E62 E65 E68 E71 E74 E77 E80 E83 E122 E132 E134 E136">
    <cfRule type="expression" dxfId="715" priority="171">
      <formula>E44+E45&gt;12</formula>
    </cfRule>
  </conditionalFormatting>
  <conditionalFormatting sqref="E44 E47 E50 E53 E56 E59 E62 E65 E68 E71 E74 E77 E80 E83 E122 E132 E134 E136">
    <cfRule type="expression" dxfId="714" priority="170">
      <formula>E43+E44&gt;12</formula>
    </cfRule>
  </conditionalFormatting>
  <conditionalFormatting sqref="E132 E134 E136">
    <cfRule type="expression" dxfId="713" priority="169">
      <formula>E132+E133&gt;12</formula>
    </cfRule>
  </conditionalFormatting>
  <conditionalFormatting sqref="E132 E134 E136">
    <cfRule type="expression" dxfId="712" priority="168">
      <formula>E131+E132&gt;12</formula>
    </cfRule>
  </conditionalFormatting>
  <conditionalFormatting sqref="E41 E44 E47 E50 E53 E56 E59">
    <cfRule type="expression" dxfId="711" priority="167">
      <formula>E41+E42&gt;12</formula>
    </cfRule>
  </conditionalFormatting>
  <conditionalFormatting sqref="E41 E44 E47 E50 E53 E56 E59">
    <cfRule type="expression" dxfId="710" priority="166">
      <formula>E40+E41&gt;12</formula>
    </cfRule>
  </conditionalFormatting>
  <conditionalFormatting sqref="E41 E44 E47 E50 E53 E56 E59 E62 E65 E68 E71 E74 E77 E80 E83 E122">
    <cfRule type="expression" dxfId="709" priority="165">
      <formula>E41+E42&gt;12</formula>
    </cfRule>
  </conditionalFormatting>
  <conditionalFormatting sqref="E41 E44 E47 E50 E53 E56 E59 E62 E65 E68 E71 E74 E77 E80 E83 E122">
    <cfRule type="expression" dxfId="708" priority="164">
      <formula>E40+E41&gt;12</formula>
    </cfRule>
  </conditionalFormatting>
  <conditionalFormatting sqref="E41 E44 E47 E50 E53 E56 E59 E62 E65 E68 E71 E74 E77 E80 E83 E122">
    <cfRule type="expression" dxfId="707" priority="163">
      <formula>E41+E42&gt;12</formula>
    </cfRule>
  </conditionalFormatting>
  <conditionalFormatting sqref="E41 E44 E47 E50 E53 E56 E59 E62 E65 E68 E71 E74 E77 E80 E83 E122">
    <cfRule type="expression" dxfId="706" priority="162">
      <formula>E40+E41&gt;12</formula>
    </cfRule>
  </conditionalFormatting>
  <conditionalFormatting sqref="E41 E44 E47 E50 E53 E56 E59 E62 E65 E68 E71 E74 E77 E80 E83 E122">
    <cfRule type="expression" dxfId="705" priority="161">
      <formula>E41+E42&gt;12</formula>
    </cfRule>
  </conditionalFormatting>
  <conditionalFormatting sqref="E41 E44 E47 E50 E53 E56 E59 E62 E65 E68 E71 E74 E77 E80 E83 E122">
    <cfRule type="expression" dxfId="704" priority="160">
      <formula>E40+E41&gt;12</formula>
    </cfRule>
  </conditionalFormatting>
  <conditionalFormatting sqref="E44 E47 E50 E53 E56 E59 E62 E65 E68 E71 E74 E77">
    <cfRule type="expression" dxfId="703" priority="159">
      <formula>E43+E44&gt;12</formula>
    </cfRule>
  </conditionalFormatting>
  <conditionalFormatting sqref="E44 E47 E50 E53 E56 E59 E62 E65 E68 E71 E74 E77">
    <cfRule type="expression" dxfId="702" priority="158">
      <formula>E43+E44&gt;12</formula>
    </cfRule>
  </conditionalFormatting>
  <conditionalFormatting sqref="E44 E47 E50 E53 E56 E59 E62 E65 E68 E71 E74 E77">
    <cfRule type="expression" dxfId="701" priority="155">
      <formula>E44+E45&gt;12</formula>
    </cfRule>
  </conditionalFormatting>
  <conditionalFormatting sqref="E44 E47 E50 E53 E56 E59 E62 E65 E68 E71 E74 E77">
    <cfRule type="expression" dxfId="700" priority="154">
      <formula>E43+E44&gt;12</formula>
    </cfRule>
  </conditionalFormatting>
  <conditionalFormatting sqref="E44 E47 E50 E53 E56 E59 E62 E65 E68 E71 E74 E77">
    <cfRule type="expression" dxfId="699" priority="153">
      <formula>E43+E44&gt;12</formula>
    </cfRule>
  </conditionalFormatting>
  <conditionalFormatting sqref="E44 E47 E50 E53 E56 E59 E62 E65 E68 E71 E74 E77">
    <cfRule type="expression" dxfId="698" priority="152">
      <formula>E44+E45&gt;12</formula>
    </cfRule>
  </conditionalFormatting>
  <conditionalFormatting sqref="E44 E47 E50 E53 E56 E59 E62 E65 E68 E71 E74 E77">
    <cfRule type="expression" dxfId="697" priority="151">
      <formula>E43+E44&gt;12</formula>
    </cfRule>
  </conditionalFormatting>
  <conditionalFormatting sqref="E44 E47 E50 E53 E56 E59 E62 E65 E68 E71 E74 E77">
    <cfRule type="expression" dxfId="696" priority="150">
      <formula>E44+E45&gt;12</formula>
    </cfRule>
  </conditionalFormatting>
  <conditionalFormatting sqref="E44 E47 E50 E53 E56 E59 E62 E65 E68 E71 E74 E77">
    <cfRule type="expression" dxfId="695" priority="149">
      <formula>E43+E44&gt;12</formula>
    </cfRule>
  </conditionalFormatting>
  <conditionalFormatting sqref="E44 E47 E50 E53 E56 E59 E62 E65 E68 E71 E74 E77">
    <cfRule type="expression" dxfId="694" priority="148">
      <formula>E43+E44&gt;12</formula>
    </cfRule>
  </conditionalFormatting>
  <conditionalFormatting sqref="E44 E47 E50 E53 E56 E59 E62 E65 E68 E71 E74 E77">
    <cfRule type="expression" dxfId="693" priority="147">
      <formula>E44+E45&gt;12</formula>
    </cfRule>
  </conditionalFormatting>
  <conditionalFormatting sqref="E44 E47 E50 E53 E56 E59 E62 E65 E68 E71 E74 E77">
    <cfRule type="expression" dxfId="692" priority="146">
      <formula>E43+E44&gt;12</formula>
    </cfRule>
  </conditionalFormatting>
  <conditionalFormatting sqref="E44 E47 E50 E53 E56 E59 E62 E65 E68 E71 E74 E77">
    <cfRule type="expression" dxfId="691" priority="145">
      <formula>E44+E45&gt;12</formula>
    </cfRule>
  </conditionalFormatting>
  <conditionalFormatting sqref="E44 E47 E50 E53 E56 E59 E62 E65 E68 E71 E74 E77">
    <cfRule type="expression" dxfId="690" priority="144">
      <formula>E43+E44&gt;12</formula>
    </cfRule>
  </conditionalFormatting>
  <conditionalFormatting sqref="E44 E47 E50 E53 E56 E59 E62 E65 E68 E71 E74 E77">
    <cfRule type="expression" dxfId="689" priority="143">
      <formula>E43+E44&gt;12</formula>
    </cfRule>
  </conditionalFormatting>
  <conditionalFormatting sqref="E44 E47 E50 E53 E56 E59 E62 E65 E68 E71 E74 E77">
    <cfRule type="expression" dxfId="688" priority="142">
      <formula>E44+E45&gt;12</formula>
    </cfRule>
  </conditionalFormatting>
  <conditionalFormatting sqref="E44 E47 E50 E53 E56 E59 E62 E65 E68 E71 E74 E77">
    <cfRule type="expression" dxfId="687" priority="141">
      <formula>E43+E44&gt;12</formula>
    </cfRule>
  </conditionalFormatting>
  <conditionalFormatting sqref="E62 E65 E68 E71 E74 E77">
    <cfRule type="expression" dxfId="686" priority="140">
      <formula>E62+E63&gt;12</formula>
    </cfRule>
  </conditionalFormatting>
  <conditionalFormatting sqref="E62 E65 E68 E71 E74 E77">
    <cfRule type="expression" dxfId="685" priority="139">
      <formula>E61+E62&gt;12</formula>
    </cfRule>
  </conditionalFormatting>
  <conditionalFormatting sqref="E44 E47 E50 E53 E56 E59 E62 E65 E68 E71 E74 E77 E80 E83 E122">
    <cfRule type="expression" dxfId="684" priority="138">
      <formula>E43+E44&gt;12</formula>
    </cfRule>
  </conditionalFormatting>
  <conditionalFormatting sqref="E44 E47 E50 E53 E56 E59 E62 E65 E68 E71 E74 E77 E80 E83 E122">
    <cfRule type="expression" dxfId="683" priority="137">
      <formula>E43+E44&gt;12</formula>
    </cfRule>
  </conditionalFormatting>
  <conditionalFormatting sqref="E44 E47 E50 E53 E56 E59 E62 E65 E68 E71 E74 E77 E80 E83 E122">
    <cfRule type="expression" dxfId="682" priority="134">
      <formula>E44+E45&gt;12</formula>
    </cfRule>
  </conditionalFormatting>
  <conditionalFormatting sqref="E44 E47 E50 E53 E56 E59 E62 E65 E68 E71 E74 E77 E80 E83 E122">
    <cfRule type="expression" dxfId="681" priority="133">
      <formula>E43+E44&gt;12</formula>
    </cfRule>
  </conditionalFormatting>
  <conditionalFormatting sqref="E44 E47 E50 E53 E56 E59 E62 E65 E68 E71 E74 E77 E80 E83 E122">
    <cfRule type="expression" dxfId="680" priority="132">
      <formula>E43+E44&gt;12</formula>
    </cfRule>
  </conditionalFormatting>
  <conditionalFormatting sqref="E44 E47 E50 E53 E56 E59 E62 E65 E68 E71 E74 E77 E80 E83 E122">
    <cfRule type="expression" dxfId="679" priority="131">
      <formula>E44+E45&gt;12</formula>
    </cfRule>
  </conditionalFormatting>
  <conditionalFormatting sqref="E44 E47 E50 E53 E56 E59 E62 E65 E68 E71 E74 E77 E80 E83 E122">
    <cfRule type="expression" dxfId="678" priority="130">
      <formula>E43+E44&gt;12</formula>
    </cfRule>
  </conditionalFormatting>
  <conditionalFormatting sqref="E44 E47 E50 E53 E56 E59 E62 E65 E68 E71 E74 E77 E80 E83 E122">
    <cfRule type="expression" dxfId="677" priority="129">
      <formula>E44+E45&gt;12</formula>
    </cfRule>
  </conditionalFormatting>
  <conditionalFormatting sqref="E44 E47 E50 E53 E56 E59 E62 E65 E68 E71 E74 E77 E80 E83 E122">
    <cfRule type="expression" dxfId="676" priority="128">
      <formula>E43+E44&gt;12</formula>
    </cfRule>
  </conditionalFormatting>
  <conditionalFormatting sqref="E44 E47 E50 E53 E56 E59 E62 E65 E68 E71 E74 E77 E80 E83 E122">
    <cfRule type="expression" dxfId="675" priority="127">
      <formula>E43+E44&gt;12</formula>
    </cfRule>
  </conditionalFormatting>
  <conditionalFormatting sqref="E44 E47 E50 E53 E56 E59 E62 E65 E68 E71 E74 E77 E80 E83 E122">
    <cfRule type="expression" dxfId="674" priority="126">
      <formula>E44+E45&gt;12</formula>
    </cfRule>
  </conditionalFormatting>
  <conditionalFormatting sqref="E44 E47 E50 E53 E56 E59 E62 E65 E68 E71 E74 E77 E80 E83 E122">
    <cfRule type="expression" dxfId="673" priority="125">
      <formula>E43+E44&gt;12</formula>
    </cfRule>
  </conditionalFormatting>
  <conditionalFormatting sqref="E44 E47 E50 E53 E56 E59 E62 E65 E68 E71 E74 E77 E80 E83 E122">
    <cfRule type="expression" dxfId="672" priority="124">
      <formula>E44+E45&gt;12</formula>
    </cfRule>
  </conditionalFormatting>
  <conditionalFormatting sqref="E44 E47 E50 E53 E56 E59 E62 E65 E68 E71 E74 E77 E80 E83 E122">
    <cfRule type="expression" dxfId="671" priority="123">
      <formula>E43+E44&gt;12</formula>
    </cfRule>
  </conditionalFormatting>
  <conditionalFormatting sqref="E44 E47 E50 E53 E56 E59 E62 E65 E68 E71 E74 E77 E80 E83 E122">
    <cfRule type="expression" dxfId="670" priority="122">
      <formula>E43+E44&gt;12</formula>
    </cfRule>
  </conditionalFormatting>
  <conditionalFormatting sqref="E44 E47 E50 E53 E56 E59 E62 E65 E68 E71 E74 E77 E80 E83 E122">
    <cfRule type="expression" dxfId="669" priority="121">
      <formula>E44+E45&gt;12</formula>
    </cfRule>
  </conditionalFormatting>
  <conditionalFormatting sqref="E44 E47 E50 E53 E56 E59 E62 E65 E68 E71 E74 E77 E80 E83 E122">
    <cfRule type="expression" dxfId="668" priority="120">
      <formula>E43+E44&gt;12</formula>
    </cfRule>
  </conditionalFormatting>
  <conditionalFormatting sqref="E62 E65 E68 E71 E74 E77 E80 E83 E122">
    <cfRule type="expression" dxfId="667" priority="119">
      <formula>E62+E63&gt;12</formula>
    </cfRule>
  </conditionalFormatting>
  <conditionalFormatting sqref="E62 E65 E68 E71 E74 E77 E80 E83 E122">
    <cfRule type="expression" dxfId="666" priority="118">
      <formula>E61+E62&gt;12</formula>
    </cfRule>
  </conditionalFormatting>
  <conditionalFormatting sqref="E86 E89 E92 E95 E98 E101 E104 E107">
    <cfRule type="expression" dxfId="665" priority="117">
      <formula>E86+E87&gt;12</formula>
    </cfRule>
  </conditionalFormatting>
  <conditionalFormatting sqref="E86 E89 E92 E95 E98 E101 E104 E107">
    <cfRule type="expression" dxfId="664" priority="116">
      <formula>E85+E86&gt;12</formula>
    </cfRule>
  </conditionalFormatting>
  <conditionalFormatting sqref="E86 E89 E92 E95 E98 E101 E104 E107">
    <cfRule type="expression" dxfId="663" priority="115">
      <formula>E85+E86&gt;12</formula>
    </cfRule>
  </conditionalFormatting>
  <conditionalFormatting sqref="E86 E89 E92 E95 E98 E101 E104 E107">
    <cfRule type="expression" dxfId="662" priority="114">
      <formula>E85+E86&gt;12</formula>
    </cfRule>
  </conditionalFormatting>
  <conditionalFormatting sqref="E86 E89 E92 E95 E98 E101 E104 E107">
    <cfRule type="expression" dxfId="661" priority="111">
      <formula>E86+E87&gt;12</formula>
    </cfRule>
  </conditionalFormatting>
  <conditionalFormatting sqref="E86 E89 E92 E95 E98 E101 E104 E107">
    <cfRule type="expression" dxfId="660" priority="110">
      <formula>E85+E86&gt;12</formula>
    </cfRule>
  </conditionalFormatting>
  <conditionalFormatting sqref="E86 E89 E92 E95 E98 E101 E104 E107">
    <cfRule type="expression" dxfId="659" priority="109">
      <formula>E85+E86&gt;12</formula>
    </cfRule>
  </conditionalFormatting>
  <conditionalFormatting sqref="E86 E89 E92 E95 E98 E101 E104 E107">
    <cfRule type="expression" dxfId="658" priority="108">
      <formula>E86+E87&gt;12</formula>
    </cfRule>
  </conditionalFormatting>
  <conditionalFormatting sqref="E86 E89 E92 E95 E98 E101 E104 E107">
    <cfRule type="expression" dxfId="657" priority="107">
      <formula>E85+E86&gt;12</formula>
    </cfRule>
  </conditionalFormatting>
  <conditionalFormatting sqref="E86 E89 E92 E95 E98 E101 E104 E107">
    <cfRule type="expression" dxfId="656" priority="106">
      <formula>E86+E87&gt;12</formula>
    </cfRule>
  </conditionalFormatting>
  <conditionalFormatting sqref="E86 E89 E92 E95 E98 E101 E104 E107">
    <cfRule type="expression" dxfId="655" priority="105">
      <formula>E85+E86&gt;12</formula>
    </cfRule>
  </conditionalFormatting>
  <conditionalFormatting sqref="E86 E89 E92 E95 E98 E101 E104 E107">
    <cfRule type="expression" dxfId="654" priority="104">
      <formula>E85+E86&gt;12</formula>
    </cfRule>
  </conditionalFormatting>
  <conditionalFormatting sqref="E86 E89 E92 E95 E98 E101 E104 E107">
    <cfRule type="expression" dxfId="653" priority="103">
      <formula>E86+E87&gt;12</formula>
    </cfRule>
  </conditionalFormatting>
  <conditionalFormatting sqref="E86 E89 E92 E95 E98 E101 E104 E107">
    <cfRule type="expression" dxfId="652" priority="102">
      <formula>E85+E86&gt;12</formula>
    </cfRule>
  </conditionalFormatting>
  <conditionalFormatting sqref="E86 E89 E92 E95 E98 E101 E104 E107">
    <cfRule type="expression" dxfId="651" priority="101">
      <formula>E86+E87&gt;12</formula>
    </cfRule>
  </conditionalFormatting>
  <conditionalFormatting sqref="E86 E89 E92 E95 E98 E101 E104 E107">
    <cfRule type="expression" dxfId="650" priority="100">
      <formula>E85+E86&gt;12</formula>
    </cfRule>
  </conditionalFormatting>
  <conditionalFormatting sqref="E86 E89 E92 E95 E98 E101 E104 E107">
    <cfRule type="expression" dxfId="649" priority="99">
      <formula>E85+E86&gt;12</formula>
    </cfRule>
  </conditionalFormatting>
  <conditionalFormatting sqref="E86 E89 E92 E95 E98 E101 E104 E107">
    <cfRule type="expression" dxfId="648" priority="98">
      <formula>E86+E87&gt;12</formula>
    </cfRule>
  </conditionalFormatting>
  <conditionalFormatting sqref="E86 E89 E92 E95 E98 E101 E104 E107">
    <cfRule type="expression" dxfId="647" priority="97">
      <formula>E85+E86&gt;12</formula>
    </cfRule>
  </conditionalFormatting>
  <conditionalFormatting sqref="E86 E89 E92 E95 E98 E101 E104 E107">
    <cfRule type="expression" dxfId="646" priority="96">
      <formula>E86+E87&gt;12</formula>
    </cfRule>
  </conditionalFormatting>
  <conditionalFormatting sqref="E86 E89 E92 E95 E98 E101 E104 E107">
    <cfRule type="expression" dxfId="645" priority="95">
      <formula>E85+E86&gt;12</formula>
    </cfRule>
  </conditionalFormatting>
  <conditionalFormatting sqref="E86 E89 E92 E95 E98 E101 E104 E107">
    <cfRule type="expression" dxfId="644" priority="94">
      <formula>E86+E87&gt;12</formula>
    </cfRule>
  </conditionalFormatting>
  <conditionalFormatting sqref="E86 E89 E92 E95 E98 E101 E104 E107">
    <cfRule type="expression" dxfId="643" priority="93">
      <formula>E85+E86&gt;12</formula>
    </cfRule>
  </conditionalFormatting>
  <conditionalFormatting sqref="E86 E89 E92 E95 E98 E101 E104 E107">
    <cfRule type="expression" dxfId="642" priority="92">
      <formula>E86+E87&gt;12</formula>
    </cfRule>
  </conditionalFormatting>
  <conditionalFormatting sqref="E86 E89 E92 E95 E98 E101 E104 E107">
    <cfRule type="expression" dxfId="641" priority="91">
      <formula>E85+E86&gt;12</formula>
    </cfRule>
  </conditionalFormatting>
  <conditionalFormatting sqref="E86 E89 E92 E95 E98 E101 E104 E107">
    <cfRule type="expression" dxfId="640" priority="90">
      <formula>E85+E86&gt;12</formula>
    </cfRule>
  </conditionalFormatting>
  <conditionalFormatting sqref="E86 E89 E92 E95 E98 E101 E104 E107">
    <cfRule type="expression" dxfId="639" priority="89">
      <formula>E85+E86&gt;12</formula>
    </cfRule>
  </conditionalFormatting>
  <conditionalFormatting sqref="E86 E89 E92 E95 E98 E101 E104 E107">
    <cfRule type="expression" dxfId="638" priority="86">
      <formula>E86+E87&gt;12</formula>
    </cfRule>
  </conditionalFormatting>
  <conditionalFormatting sqref="E86 E89 E92 E95 E98 E101 E104 E107">
    <cfRule type="expression" dxfId="637" priority="85">
      <formula>E85+E86&gt;12</formula>
    </cfRule>
  </conditionalFormatting>
  <conditionalFormatting sqref="E86 E89 E92 E95 E98 E101 E104 E107">
    <cfRule type="expression" dxfId="636" priority="84">
      <formula>E85+E86&gt;12</formula>
    </cfRule>
  </conditionalFormatting>
  <conditionalFormatting sqref="E86 E89 E92 E95 E98 E101 E104 E107">
    <cfRule type="expression" dxfId="635" priority="83">
      <formula>E86+E87&gt;12</formula>
    </cfRule>
  </conditionalFormatting>
  <conditionalFormatting sqref="E86 E89 E92 E95 E98 E101 E104 E107">
    <cfRule type="expression" dxfId="634" priority="82">
      <formula>E85+E86&gt;12</formula>
    </cfRule>
  </conditionalFormatting>
  <conditionalFormatting sqref="E86 E89 E92 E95 E98 E101 E104 E107">
    <cfRule type="expression" dxfId="633" priority="81">
      <formula>E86+E87&gt;12</formula>
    </cfRule>
  </conditionalFormatting>
  <conditionalFormatting sqref="E86 E89 E92 E95 E98 E101 E104 E107">
    <cfRule type="expression" dxfId="632" priority="80">
      <formula>E85+E86&gt;12</formula>
    </cfRule>
  </conditionalFormatting>
  <conditionalFormatting sqref="E86 E89 E92 E95 E98 E101 E104 E107">
    <cfRule type="expression" dxfId="631" priority="79">
      <formula>E85+E86&gt;12</formula>
    </cfRule>
  </conditionalFormatting>
  <conditionalFormatting sqref="E86 E89 E92 E95 E98 E101 E104 E107">
    <cfRule type="expression" dxfId="630" priority="78">
      <formula>E86+E87&gt;12</formula>
    </cfRule>
  </conditionalFormatting>
  <conditionalFormatting sqref="E86 E89 E92 E95 E98 E101 E104 E107">
    <cfRule type="expression" dxfId="629" priority="77">
      <formula>E85+E86&gt;12</formula>
    </cfRule>
  </conditionalFormatting>
  <conditionalFormatting sqref="E86 E89 E92 E95 E98 E101 E104 E107">
    <cfRule type="expression" dxfId="628" priority="76">
      <formula>E86+E87&gt;12</formula>
    </cfRule>
  </conditionalFormatting>
  <conditionalFormatting sqref="E86 E89 E92 E95 E98 E101 E104 E107">
    <cfRule type="expression" dxfId="627" priority="75">
      <formula>E85+E86&gt;12</formula>
    </cfRule>
  </conditionalFormatting>
  <conditionalFormatting sqref="E86 E89 E92 E95 E98 E101 E104 E107">
    <cfRule type="expression" dxfId="626" priority="74">
      <formula>E85+E86&gt;12</formula>
    </cfRule>
  </conditionalFormatting>
  <conditionalFormatting sqref="E86 E89 E92 E95 E98 E101 E104 E107">
    <cfRule type="expression" dxfId="625" priority="73">
      <formula>E86+E87&gt;12</formula>
    </cfRule>
  </conditionalFormatting>
  <conditionalFormatting sqref="E86 E89 E92 E95 E98 E101 E104 E107">
    <cfRule type="expression" dxfId="624" priority="72">
      <formula>E85+E86&gt;12</formula>
    </cfRule>
  </conditionalFormatting>
  <conditionalFormatting sqref="E86 E89 E92 E95 E98 E101 E104 E107">
    <cfRule type="expression" dxfId="623" priority="71">
      <formula>E86+E87&gt;12</formula>
    </cfRule>
  </conditionalFormatting>
  <conditionalFormatting sqref="E86 E89 E92 E95 E98 E101 E104 E107">
    <cfRule type="expression" dxfId="622" priority="70">
      <formula>E85+E86&gt;12</formula>
    </cfRule>
  </conditionalFormatting>
  <conditionalFormatting sqref="E86 E89 E92 E95 E98 E101 E104 E107 E110 E113 E116 E119">
    <cfRule type="expression" dxfId="621" priority="69">
      <formula>E86+E87&gt;12</formula>
    </cfRule>
  </conditionalFormatting>
  <conditionalFormatting sqref="E86 E89 E92 E95 E98 E101 E104 E107 E110 E113 E116 E119">
    <cfRule type="expression" dxfId="620" priority="68">
      <formula>E85+E86&gt;12</formula>
    </cfRule>
  </conditionalFormatting>
  <conditionalFormatting sqref="E86 E89 E92 E95 E98 E101 E104 E107 E110 E113 E116 E119">
    <cfRule type="expression" dxfId="619" priority="67">
      <formula>E85+E86&gt;12</formula>
    </cfRule>
  </conditionalFormatting>
  <conditionalFormatting sqref="E86 E89 E92 E95 E98 E101 E104 E107 E110 E113 E116 E119">
    <cfRule type="expression" dxfId="618" priority="66">
      <formula>E85+E86&gt;12</formula>
    </cfRule>
  </conditionalFormatting>
  <conditionalFormatting sqref="E86 E89 E92 E95 E98 E101 E104 E107 E110 E113 E116 E119">
    <cfRule type="expression" dxfId="617" priority="63">
      <formula>E86+E87&gt;12</formula>
    </cfRule>
  </conditionalFormatting>
  <conditionalFormatting sqref="E86 E89 E92 E95 E98 E101 E104 E107 E110 E113 E116 E119">
    <cfRule type="expression" dxfId="616" priority="62">
      <formula>E85+E86&gt;12</formula>
    </cfRule>
  </conditionalFormatting>
  <conditionalFormatting sqref="E86 E89 E92 E95 E98 E101 E104 E107 E110 E113 E116 E119">
    <cfRule type="expression" dxfId="615" priority="61">
      <formula>E85+E86&gt;12</formula>
    </cfRule>
  </conditionalFormatting>
  <conditionalFormatting sqref="E86 E89 E92 E95 E98 E101 E104 E107 E110 E113 E116 E119">
    <cfRule type="expression" dxfId="614" priority="60">
      <formula>E86+E87&gt;12</formula>
    </cfRule>
  </conditionalFormatting>
  <conditionalFormatting sqref="E86 E89 E92 E95 E98 E101 E104 E107 E110 E113 E116 E119">
    <cfRule type="expression" dxfId="613" priority="59">
      <formula>E85+E86&gt;12</formula>
    </cfRule>
  </conditionalFormatting>
  <conditionalFormatting sqref="E86 E89 E92 E95 E98 E101 E104 E107 E110 E113 E116 E119">
    <cfRule type="expression" dxfId="612" priority="58">
      <formula>E86+E87&gt;12</formula>
    </cfRule>
  </conditionalFormatting>
  <conditionalFormatting sqref="E86 E89 E92 E95 E98 E101 E104 E107 E110 E113 E116 E119">
    <cfRule type="expression" dxfId="611" priority="57">
      <formula>E85+E86&gt;12</formula>
    </cfRule>
  </conditionalFormatting>
  <conditionalFormatting sqref="E86 E89 E92 E95 E98 E101 E104 E107 E110 E113 E116 E119">
    <cfRule type="expression" dxfId="610" priority="56">
      <formula>E85+E86&gt;12</formula>
    </cfRule>
  </conditionalFormatting>
  <conditionalFormatting sqref="E86 E89 E92 E95 E98 E101 E104 E107 E110 E113 E116 E119">
    <cfRule type="expression" dxfId="609" priority="55">
      <formula>E86+E87&gt;12</formula>
    </cfRule>
  </conditionalFormatting>
  <conditionalFormatting sqref="E86 E89 E92 E95 E98 E101 E104 E107 E110 E113 E116 E119">
    <cfRule type="expression" dxfId="608" priority="54">
      <formula>E85+E86&gt;12</formula>
    </cfRule>
  </conditionalFormatting>
  <conditionalFormatting sqref="E86 E89 E92 E95 E98 E101 E104 E107 E110 E113 E116 E119">
    <cfRule type="expression" dxfId="607" priority="53">
      <formula>E86+E87&gt;12</formula>
    </cfRule>
  </conditionalFormatting>
  <conditionalFormatting sqref="E86 E89 E92 E95 E98 E101 E104 E107 E110 E113 E116 E119">
    <cfRule type="expression" dxfId="606" priority="52">
      <formula>E85+E86&gt;12</formula>
    </cfRule>
  </conditionalFormatting>
  <conditionalFormatting sqref="E86 E89 E92 E95 E98 E101 E104 E107 E110 E113 E116 E119">
    <cfRule type="expression" dxfId="605" priority="51">
      <formula>E85+E86&gt;12</formula>
    </cfRule>
  </conditionalFormatting>
  <conditionalFormatting sqref="E86 E89 E92 E95 E98 E101 E104 E107 E110 E113 E116 E119">
    <cfRule type="expression" dxfId="604" priority="50">
      <formula>E86+E87&gt;12</formula>
    </cfRule>
  </conditionalFormatting>
  <conditionalFormatting sqref="E86 E89 E92 E95 E98 E101 E104 E107 E110 E113 E116 E119">
    <cfRule type="expression" dxfId="603" priority="49">
      <formula>E85+E86&gt;12</formula>
    </cfRule>
  </conditionalFormatting>
  <conditionalFormatting sqref="E86 E89 E92 E95 E98 E101 E104 E107 E110 E113 E116 E119">
    <cfRule type="expression" dxfId="602" priority="48">
      <formula>E86+E87&gt;12</formula>
    </cfRule>
  </conditionalFormatting>
  <conditionalFormatting sqref="E86 E89 E92 E95 E98 E101 E104 E107 E110 E113 E116 E119">
    <cfRule type="expression" dxfId="601" priority="47">
      <formula>E85+E86&gt;12</formula>
    </cfRule>
  </conditionalFormatting>
  <conditionalFormatting sqref="E86 E89 E92 E95 E98 E101 E104 E107 E110 E113 E116 E119">
    <cfRule type="expression" dxfId="600" priority="46">
      <formula>E86+E87&gt;12</formula>
    </cfRule>
  </conditionalFormatting>
  <conditionalFormatting sqref="E86 E89 E92 E95 E98 E101 E104 E107 E110 E113 E116 E119">
    <cfRule type="expression" dxfId="599" priority="45">
      <formula>E85+E86&gt;12</formula>
    </cfRule>
  </conditionalFormatting>
  <conditionalFormatting sqref="E86 E89 E92 E95 E98 E101 E104 E107 E110 E113 E116 E119">
    <cfRule type="expression" dxfId="598" priority="44">
      <formula>E86+E87&gt;12</formula>
    </cfRule>
  </conditionalFormatting>
  <conditionalFormatting sqref="E86 E89 E92 E95 E98 E101 E104 E107 E110 E113 E116 E119">
    <cfRule type="expression" dxfId="597" priority="43">
      <formula>E85+E86&gt;12</formula>
    </cfRule>
  </conditionalFormatting>
  <conditionalFormatting sqref="E86 E89 E92 E95 E98 E101 E104 E107 E110 E113 E116 E119">
    <cfRule type="expression" dxfId="596" priority="42">
      <formula>E85+E86&gt;12</formula>
    </cfRule>
  </conditionalFormatting>
  <conditionalFormatting sqref="E86 E89 E92 E95 E98 E101 E104 E107 E110 E113 E116 E119">
    <cfRule type="expression" dxfId="595" priority="41">
      <formula>E85+E86&gt;12</formula>
    </cfRule>
  </conditionalFormatting>
  <conditionalFormatting sqref="E86 E89 E92 E95 E98 E101 E104 E107 E110 E113 E116 E119">
    <cfRule type="expression" dxfId="594" priority="38">
      <formula>E86+E87&gt;12</formula>
    </cfRule>
  </conditionalFormatting>
  <conditionalFormatting sqref="E86 E89 E92 E95 E98 E101 E104 E107 E110 E113 E116 E119">
    <cfRule type="expression" dxfId="593" priority="37">
      <formula>E85+E86&gt;12</formula>
    </cfRule>
  </conditionalFormatting>
  <conditionalFormatting sqref="E86 E89 E92 E95 E98 E101 E104 E107 E110 E113 E116 E119">
    <cfRule type="expression" dxfId="592" priority="36">
      <formula>E85+E86&gt;12</formula>
    </cfRule>
  </conditionalFormatting>
  <conditionalFormatting sqref="E86 E89 E92 E95 E98 E101 E104 E107 E110 E113 E116 E119">
    <cfRule type="expression" dxfId="591" priority="35">
      <formula>E86+E87&gt;12</formula>
    </cfRule>
  </conditionalFormatting>
  <conditionalFormatting sqref="E86 E89 E92 E95 E98 E101 E104 E107 E110 E113 E116 E119">
    <cfRule type="expression" dxfId="590" priority="34">
      <formula>E85+E86&gt;12</formula>
    </cfRule>
  </conditionalFormatting>
  <conditionalFormatting sqref="E86 E89 E92 E95 E98 E101 E104 E107 E110 E113 E116 E119">
    <cfRule type="expression" dxfId="589" priority="33">
      <formula>E86+E87&gt;12</formula>
    </cfRule>
  </conditionalFormatting>
  <conditionalFormatting sqref="E86 E89 E92 E95 E98 E101 E104 E107 E110 E113 E116 E119">
    <cfRule type="expression" dxfId="588" priority="32">
      <formula>E85+E86&gt;12</formula>
    </cfRule>
  </conditionalFormatting>
  <conditionalFormatting sqref="E86 E89 E92 E95 E98 E101 E104 E107 E110 E113 E116 E119">
    <cfRule type="expression" dxfId="587" priority="31">
      <formula>E85+E86&gt;12</formula>
    </cfRule>
  </conditionalFormatting>
  <conditionalFormatting sqref="E86 E89 E92 E95 E98 E101 E104 E107 E110 E113 E116 E119">
    <cfRule type="expression" dxfId="586" priority="30">
      <formula>E86+E87&gt;12</formula>
    </cfRule>
  </conditionalFormatting>
  <conditionalFormatting sqref="E86 E89 E92 E95 E98 E101 E104 E107 E110 E113 E116 E119">
    <cfRule type="expression" dxfId="585" priority="29">
      <formula>E85+E86&gt;12</formula>
    </cfRule>
  </conditionalFormatting>
  <conditionalFormatting sqref="E86 E89 E92 E95 E98 E101 E104 E107 E110 E113 E116 E119">
    <cfRule type="expression" dxfId="584" priority="28">
      <formula>E86+E87&gt;12</formula>
    </cfRule>
  </conditionalFormatting>
  <conditionalFormatting sqref="E86 E89 E92 E95 E98 E101 E104 E107 E110 E113 E116 E119">
    <cfRule type="expression" dxfId="583" priority="27">
      <formula>E85+E86&gt;12</formula>
    </cfRule>
  </conditionalFormatting>
  <conditionalFormatting sqref="E86 E89 E92 E95 E98 E101 E104 E107 E110 E113 E116 E119">
    <cfRule type="expression" dxfId="582" priority="26">
      <formula>E85+E86&gt;12</formula>
    </cfRule>
  </conditionalFormatting>
  <conditionalFormatting sqref="E86 E89 E92 E95 E98 E101 E104 E107 E110 E113 E116 E119">
    <cfRule type="expression" dxfId="581" priority="25">
      <formula>E86+E87&gt;12</formula>
    </cfRule>
  </conditionalFormatting>
  <conditionalFormatting sqref="E86 E89 E92 E95 E98 E101 E104 E107 E110 E113 E116 E119">
    <cfRule type="expression" dxfId="580" priority="24">
      <formula>E85+E86&gt;12</formula>
    </cfRule>
  </conditionalFormatting>
  <conditionalFormatting sqref="E86 E89 E92 E95 E98 E101 E104 E107 E110 E113 E116 E119">
    <cfRule type="expression" dxfId="579" priority="23">
      <formula>E86+E87&gt;12</formula>
    </cfRule>
  </conditionalFormatting>
  <conditionalFormatting sqref="E86 E89 E92 E95 E98 E101 E104 E107 E110 E113 E116 E119">
    <cfRule type="expression" dxfId="578" priority="22">
      <formula>E85+E86&gt;12</formula>
    </cfRule>
  </conditionalFormatting>
  <conditionalFormatting sqref="BN64:BN65 BM195:BM1048576 BN182 BM153:BM161 BN153:BN156 BN137:BN138 BN82:BN83 BN74:BN75 BM1:BM27 BM64:BM72 BM74:BM80 BM82:BM135 BM137:BM151 BM163:BM176 BM178:BM193">
    <cfRule type="cellIs" dxfId="577" priority="21" operator="equal">
      <formula>"Evaluation"</formula>
    </cfRule>
  </conditionalFormatting>
  <conditionalFormatting sqref="BM28:BM41 BN28:BN40 BM51:BN51 BM61:BN61">
    <cfRule type="cellIs" dxfId="576" priority="3" operator="equal">
      <formula>"Evaluation"</formula>
    </cfRule>
  </conditionalFormatting>
  <conditionalFormatting sqref="BM43:BN50">
    <cfRule type="cellIs" dxfId="575" priority="2" operator="equal">
      <formula>"Evaluation"</formula>
    </cfRule>
  </conditionalFormatting>
  <conditionalFormatting sqref="BM53:BN60">
    <cfRule type="cellIs" dxfId="574" priority="1" operator="equal">
      <formula>"Evaluation"</formula>
    </cfRule>
  </conditionalFormatting>
  <dataValidations count="20">
    <dataValidation type="whole" operator="greaterThanOrEqual" allowBlank="1" showInputMessage="1" showErrorMessage="1" sqref="AJ8 AJ10 AJ6:AK6" xr:uid="{00000000-0002-0000-0900-000000000000}">
      <formula1>AJ5</formula1>
    </dataValidation>
    <dataValidation allowBlank="1" showErrorMessage="1" errorTitle="STOP!!!" error="You cannot enter data in these cells. Only the gray and orange cells allow user entry." sqref="M40:N68 L138:L139 L172 L174 L177 L131:L136 L43:L44 M159:M161 M136 L121:L122 L73:L74 L76:L77 L82:L83 L79:L80 L70:L71 M70:M122 N78 N141:N143 N82 N80 L67:L68 M132 L49:L50 L46:L47 L55:L56 L58:L59 L64:L65 L61:L62 L52:L53 L40:L41 M134" xr:uid="{00000000-0002-0000-0900-000001000000}"/>
    <dataValidation type="list" allowBlank="1" showInputMessage="1" showErrorMessage="1" error="Please enter a whole number between 0 and 100, without decimal point or % sign" promptTitle="Salary Inflation" prompt="Select Annual Salary Inflation Rate from Dropdown Box." sqref="D13" xr:uid="{00000000-0002-0000-0900-000002000000}">
      <formula1>$G$22:$CH$22</formula1>
    </dataValidation>
    <dataValidation type="list" allowBlank="1" showInputMessage="1" showErrorMessage="1" error="Please enter a whole number between 0 and 100, without decimal point or % sign" promptTitle="Indirect Cost Rate" prompt="Enter indirect cost rate as whole number between 0 and 100 ONLY if TFC is selected above." sqref="C21" xr:uid="{00000000-0002-0000-0900-000003000000}">
      <formula1>$G$22:$CH$22</formula1>
    </dataValidation>
    <dataValidation type="list" allowBlank="1" showInputMessage="1" showErrorMessage="1" sqref="C8" xr:uid="{00000000-0002-0000-0900-000004000000}">
      <formula1>$G$9:$AI$9</formula1>
    </dataValidation>
    <dataValidation type="list" allowBlank="1" showInputMessage="1" showErrorMessage="1" error="Please enter a whole number between 0 and 100, without decimal point or % sign" promptTitle="Indirect Cost Rate" prompt="Select indirect cost rate from Dropdown Box ONLY if MTDC or &quot;No Indirects&quot; is NOT selected above." sqref="B21" xr:uid="{00000000-0002-0000-0900-000005000000}">
      <formula1>$G$22:$CH$22</formula1>
    </dataValidation>
    <dataValidation type="list" allowBlank="1" showInputMessage="1" showErrorMessage="1" sqref="B8" xr:uid="{00000000-0002-0000-0900-000006000000}">
      <formula1>$G$9:$AF$9</formula1>
    </dataValidation>
    <dataValidation allowBlank="1" showInputMessage="1" showErrorMessage="1" prompt="STOP" sqref="B45 B72 B81 B84:B120 B78 B123 B69 B54 B63 B66 B60 B48 B51" xr:uid="{00000000-0002-0000-0900-000007000000}"/>
    <dataValidation allowBlank="1" showInputMessage="1" sqref="D42 D72 D84:D120 D81 D78 D75 D123 D69 D54 D51 D48 D45 D66 D63 D60 D57" xr:uid="{00000000-0002-0000-0900-000008000000}"/>
    <dataValidation type="list" allowBlank="1" showInputMessage="1" showErrorMessage="1" sqref="C12:C14" xr:uid="{00000000-0002-0000-0900-000009000000}">
      <formula1>$B$15:$B$17</formula1>
    </dataValidation>
    <dataValidation allowBlank="1" showErrorMessage="1" error="Enter Whole Number without decimal point or % sign" sqref="F25" xr:uid="{00000000-0002-0000-0900-00000A000000}"/>
    <dataValidation allowBlank="1" showInputMessage="1" showErrorMessage="1" error="Enter Whole Number without decimal point or % sign" prompt="Enter Whole Number for Sponsor Percentage" sqref="C25:E25" xr:uid="{00000000-0002-0000-0900-00000B000000}"/>
    <dataValidation type="list" allowBlank="1" showInputMessage="1" showErrorMessage="1" sqref="B12" xr:uid="{00000000-0002-0000-0900-00000C000000}">
      <formula1>$B$15:$B$20</formula1>
    </dataValidation>
    <dataValidation type="whole" allowBlank="1" showInputMessage="1" showErrorMessage="1" error="Enter Whole Number without decimal point or % sign" prompt="Enter Whole Number for Sponsor Percentage" sqref="B25" xr:uid="{00000000-0002-0000-0900-00000D000000}">
      <formula1>0</formula1>
      <formula2>100</formula2>
    </dataValidation>
    <dataValidation type="whole" allowBlank="1" showInputMessage="1" showErrorMessage="1" sqref="AG11" xr:uid="{00000000-0002-0000-0900-00000E000000}">
      <formula1>1</formula1>
      <formula2>5</formula2>
    </dataValidation>
    <dataValidation type="whole" allowBlank="1" showInputMessage="1" showErrorMessage="1" sqref="AG5:AG8 AG10 AI5:AI10 I35:I36" xr:uid="{00000000-0002-0000-0900-00000F000000}">
      <formula1>1</formula1>
      <formula2>12</formula2>
    </dataValidation>
    <dataValidation type="whole" allowBlank="1" showInputMessage="1" showErrorMessage="1" sqref="AJ7:AK7 AJ5:AK5 J36" xr:uid="{00000000-0002-0000-0900-000010000000}">
      <formula1>2012</formula1>
      <formula2>3000</formula2>
    </dataValidation>
    <dataValidation type="whole" allowBlank="1" showInputMessage="1" showErrorMessage="1" error="Enter Whole Number" sqref="BO76:BO80 BO139:BQ151 BO66:BO72 BP84:BP135 BO157:BO161 BP31:CA40 BP46:CA50 BP56:CA60" xr:uid="{00000000-0002-0000-0900-000011000000}">
      <formula1>0</formula1>
      <formula2>10000000</formula2>
    </dataValidation>
    <dataValidation type="list" allowBlank="1" showInputMessage="1" showErrorMessage="1" sqref="BM170:BM176 BM157:BM161 BM139:BM151 BM84:BM135 BM76:BM80 BM66:BM72 BM183:BM193" xr:uid="{00000000-0002-0000-0900-000012000000}">
      <formula1>$BK$4:$BK$5</formula1>
    </dataValidation>
    <dataValidation type="list" allowBlank="1" showInputMessage="1" showErrorMessage="1" sqref="BM31:BM40 BM46:BM50 BM56:BM60" xr:uid="{00000000-0002-0000-0900-000013000000}">
      <formula1>$BP$4:$BP$5</formula1>
    </dataValidation>
  </dataValidations>
  <pageMargins left="0.7" right="0.7" top="0.75" bottom="0.75" header="0.3" footer="0.3"/>
  <pageSetup scale="61" fitToWidth="0" fitToHeight="0" orientation="landscape" r:id="rId1"/>
  <headerFooter>
    <oddFooter>&amp;L&amp;P&amp;C&amp;F&amp;R&amp;T&amp;D</oddFooter>
  </headerFooter>
  <rowBreaks count="2" manualBreakCount="2">
    <brk id="63" max="75" man="1"/>
    <brk id="152" max="16383" man="1"/>
  </rowBreaks>
  <colBreaks count="1" manualBreakCount="1">
    <brk id="62"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8197" r:id="rId4" name="Check Box 5">
              <controlPr locked="0" defaultSize="0" autoFill="0" autoLine="0" autoPict="0">
                <anchor moveWithCells="1">
                  <from>
                    <xdr:col>10</xdr:col>
                    <xdr:colOff>38100</xdr:colOff>
                    <xdr:row>34</xdr:row>
                    <xdr:rowOff>123825</xdr:rowOff>
                  </from>
                  <to>
                    <xdr:col>11</xdr:col>
                    <xdr:colOff>657225</xdr:colOff>
                    <xdr:row>35</xdr:row>
                    <xdr:rowOff>171450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3"/>
  <dimension ref="A1:O127"/>
  <sheetViews>
    <sheetView workbookViewId="0">
      <selection sqref="A1:K1"/>
    </sheetView>
  </sheetViews>
  <sheetFormatPr defaultRowHeight="15" x14ac:dyDescent="0.25"/>
  <cols>
    <col min="1" max="1" width="39" customWidth="1"/>
    <col min="2" max="2" width="22.140625" customWidth="1"/>
    <col min="3" max="3" width="12.42578125" customWidth="1"/>
    <col min="4" max="4" width="11.7109375" customWidth="1"/>
    <col min="5" max="5" width="13.140625" customWidth="1"/>
    <col min="6" max="6" width="10.7109375" customWidth="1"/>
    <col min="7" max="7" width="9.42578125" customWidth="1"/>
    <col min="8" max="8" width="8.85546875" customWidth="1"/>
    <col min="9" max="9" width="9.140625" customWidth="1"/>
    <col min="10" max="10" width="10.42578125" style="47" bestFit="1" customWidth="1"/>
    <col min="11" max="11" width="12.85546875" customWidth="1"/>
  </cols>
  <sheetData>
    <row r="1" spans="1:15" ht="15.75" x14ac:dyDescent="0.25">
      <c r="A1" s="2855" t="s">
        <v>202</v>
      </c>
      <c r="B1" s="2855"/>
      <c r="C1" s="2855"/>
      <c r="D1" s="2855"/>
      <c r="E1" s="2855"/>
      <c r="F1" s="2855"/>
      <c r="G1" s="2855"/>
      <c r="H1" s="2855"/>
      <c r="I1" s="2855"/>
      <c r="J1" s="2855"/>
      <c r="K1" s="2855"/>
    </row>
    <row r="2" spans="1:15" ht="15.75" thickBot="1" x14ac:dyDescent="0.3"/>
    <row r="3" spans="1:15" x14ac:dyDescent="0.25">
      <c r="A3" s="711" t="s">
        <v>23</v>
      </c>
      <c r="B3" s="712"/>
      <c r="C3" s="712"/>
      <c r="D3" s="712"/>
      <c r="E3" s="2985" t="s">
        <v>174</v>
      </c>
      <c r="F3" s="2986"/>
      <c r="G3" s="2986"/>
      <c r="H3" s="2987"/>
      <c r="I3" s="712"/>
      <c r="J3" s="713"/>
      <c r="K3" s="712"/>
      <c r="L3" s="712"/>
      <c r="M3" s="712"/>
      <c r="N3" s="712"/>
      <c r="O3" s="714"/>
    </row>
    <row r="4" spans="1:15" x14ac:dyDescent="0.25">
      <c r="A4" s="243"/>
      <c r="B4" s="38"/>
      <c r="C4" s="38"/>
      <c r="D4" s="38"/>
      <c r="E4" s="694" t="s">
        <v>180</v>
      </c>
      <c r="F4" s="110" t="s">
        <v>175</v>
      </c>
      <c r="G4" s="110" t="s">
        <v>184</v>
      </c>
      <c r="H4" s="699"/>
      <c r="I4" s="38"/>
      <c r="J4" s="110" t="s">
        <v>182</v>
      </c>
      <c r="K4" s="110" t="s">
        <v>178</v>
      </c>
      <c r="L4" s="159"/>
      <c r="M4" s="38"/>
      <c r="N4" s="38"/>
      <c r="O4" s="715"/>
    </row>
    <row r="5" spans="1:15" x14ac:dyDescent="0.25">
      <c r="A5" s="716" t="s">
        <v>54</v>
      </c>
      <c r="B5" s="110" t="s">
        <v>56</v>
      </c>
      <c r="C5" s="110" t="s">
        <v>51</v>
      </c>
      <c r="D5" s="110" t="s">
        <v>52</v>
      </c>
      <c r="E5" s="694" t="s">
        <v>181</v>
      </c>
      <c r="F5" s="110" t="s">
        <v>176</v>
      </c>
      <c r="G5" s="110" t="s">
        <v>173</v>
      </c>
      <c r="H5" s="695" t="s">
        <v>15</v>
      </c>
      <c r="I5" s="110" t="s">
        <v>55</v>
      </c>
      <c r="J5" s="110" t="s">
        <v>183</v>
      </c>
      <c r="K5" s="110" t="s">
        <v>177</v>
      </c>
      <c r="L5" s="110" t="s">
        <v>57</v>
      </c>
      <c r="M5" s="110" t="s">
        <v>3</v>
      </c>
      <c r="N5" s="110" t="s">
        <v>68</v>
      </c>
      <c r="O5" s="695" t="s">
        <v>15</v>
      </c>
    </row>
    <row r="6" spans="1:15" x14ac:dyDescent="0.25">
      <c r="A6" s="243"/>
      <c r="B6" s="692" t="s">
        <v>171</v>
      </c>
      <c r="C6" s="157">
        <v>0</v>
      </c>
      <c r="D6" s="440">
        <v>0</v>
      </c>
      <c r="E6" s="696">
        <v>0</v>
      </c>
      <c r="F6" s="701">
        <v>0</v>
      </c>
      <c r="G6" s="692">
        <v>15</v>
      </c>
      <c r="H6" s="697">
        <f>SUM(F6,G6*D6)*E6</f>
        <v>0</v>
      </c>
      <c r="I6" s="693">
        <v>147</v>
      </c>
      <c r="J6" s="704">
        <v>0</v>
      </c>
      <c r="K6" s="158">
        <v>0</v>
      </c>
      <c r="L6" s="196">
        <v>0</v>
      </c>
      <c r="M6" s="286">
        <v>0</v>
      </c>
      <c r="N6" s="200">
        <f>SUM((C6*D6*I6),(H6*0.42),(C6*K6),(C6*L6),(C6*J6),M6)</f>
        <v>0</v>
      </c>
      <c r="O6" s="717"/>
    </row>
    <row r="7" spans="1:15" x14ac:dyDescent="0.25">
      <c r="A7" s="243"/>
      <c r="B7" s="692" t="s">
        <v>172</v>
      </c>
      <c r="C7" s="157">
        <v>0</v>
      </c>
      <c r="D7" s="440">
        <v>0</v>
      </c>
      <c r="E7" s="696"/>
      <c r="F7" s="701"/>
      <c r="G7" s="692">
        <v>15</v>
      </c>
      <c r="H7" s="697">
        <f t="shared" ref="H7:H15" si="0">SUM(F7,G7)*E7</f>
        <v>0</v>
      </c>
      <c r="I7" s="693">
        <v>147</v>
      </c>
      <c r="J7" s="704">
        <v>0</v>
      </c>
      <c r="K7" s="158">
        <v>0</v>
      </c>
      <c r="L7" s="196">
        <v>0</v>
      </c>
      <c r="M7" s="286">
        <v>0</v>
      </c>
      <c r="N7" s="201">
        <f t="shared" ref="N7:N15" si="1">SUM((C7*D7*I7),(H7*0.42),(C7*K7),(C7*L7),M7)</f>
        <v>0</v>
      </c>
      <c r="O7" s="717"/>
    </row>
    <row r="8" spans="1:15" x14ac:dyDescent="0.25">
      <c r="A8" s="243"/>
      <c r="B8" s="157"/>
      <c r="C8" s="157">
        <v>0</v>
      </c>
      <c r="D8" s="440">
        <v>0</v>
      </c>
      <c r="E8" s="696"/>
      <c r="F8" s="701"/>
      <c r="G8" s="692">
        <v>15</v>
      </c>
      <c r="H8" s="697">
        <f t="shared" si="0"/>
        <v>0</v>
      </c>
      <c r="I8" s="693">
        <v>123</v>
      </c>
      <c r="J8" s="704">
        <v>0</v>
      </c>
      <c r="K8" s="158">
        <v>0</v>
      </c>
      <c r="L8" s="196">
        <v>0</v>
      </c>
      <c r="M8" s="286">
        <v>0</v>
      </c>
      <c r="N8" s="201">
        <f t="shared" si="1"/>
        <v>0</v>
      </c>
      <c r="O8" s="717"/>
    </row>
    <row r="9" spans="1:15" x14ac:dyDescent="0.25">
      <c r="A9" s="243"/>
      <c r="B9" s="157"/>
      <c r="C9" s="157">
        <v>0</v>
      </c>
      <c r="D9" s="440">
        <v>0</v>
      </c>
      <c r="E9" s="696"/>
      <c r="F9" s="701"/>
      <c r="G9" s="692">
        <v>15</v>
      </c>
      <c r="H9" s="697">
        <f t="shared" si="0"/>
        <v>0</v>
      </c>
      <c r="I9" s="693">
        <v>123</v>
      </c>
      <c r="J9" s="704">
        <v>0</v>
      </c>
      <c r="K9" s="158">
        <v>0</v>
      </c>
      <c r="L9" s="196">
        <v>0</v>
      </c>
      <c r="M9" s="286">
        <v>0</v>
      </c>
      <c r="N9" s="201">
        <f t="shared" si="1"/>
        <v>0</v>
      </c>
      <c r="O9" s="717"/>
    </row>
    <row r="10" spans="1:15" x14ac:dyDescent="0.25">
      <c r="A10" s="243"/>
      <c r="B10" s="157"/>
      <c r="C10" s="157">
        <v>0</v>
      </c>
      <c r="D10" s="440">
        <v>0</v>
      </c>
      <c r="E10" s="696"/>
      <c r="F10" s="701"/>
      <c r="G10" s="692">
        <v>15</v>
      </c>
      <c r="H10" s="697">
        <f t="shared" si="0"/>
        <v>0</v>
      </c>
      <c r="I10" s="693">
        <v>123</v>
      </c>
      <c r="J10" s="704">
        <v>0</v>
      </c>
      <c r="K10" s="158">
        <v>0</v>
      </c>
      <c r="L10" s="196">
        <v>0</v>
      </c>
      <c r="M10" s="286">
        <v>0</v>
      </c>
      <c r="N10" s="201">
        <f t="shared" si="1"/>
        <v>0</v>
      </c>
      <c r="O10" s="717"/>
    </row>
    <row r="11" spans="1:15" x14ac:dyDescent="0.25">
      <c r="A11" s="243"/>
      <c r="B11" s="157"/>
      <c r="C11" s="157">
        <v>0</v>
      </c>
      <c r="D11" s="440">
        <v>0</v>
      </c>
      <c r="E11" s="696"/>
      <c r="F11" s="701"/>
      <c r="G11" s="692">
        <v>15</v>
      </c>
      <c r="H11" s="697">
        <f t="shared" si="0"/>
        <v>0</v>
      </c>
      <c r="I11" s="693">
        <v>123</v>
      </c>
      <c r="J11" s="704">
        <v>0</v>
      </c>
      <c r="K11" s="158">
        <v>0</v>
      </c>
      <c r="L11" s="196">
        <v>0</v>
      </c>
      <c r="M11" s="286">
        <v>0</v>
      </c>
      <c r="N11" s="201">
        <f t="shared" si="1"/>
        <v>0</v>
      </c>
      <c r="O11" s="717"/>
    </row>
    <row r="12" spans="1:15" x14ac:dyDescent="0.25">
      <c r="A12" s="243"/>
      <c r="B12" s="157"/>
      <c r="C12" s="157">
        <v>0</v>
      </c>
      <c r="D12" s="440">
        <v>0</v>
      </c>
      <c r="E12" s="696"/>
      <c r="F12" s="701"/>
      <c r="G12" s="692">
        <v>15</v>
      </c>
      <c r="H12" s="697">
        <f t="shared" si="0"/>
        <v>0</v>
      </c>
      <c r="I12" s="693">
        <v>123</v>
      </c>
      <c r="J12" s="704">
        <v>0</v>
      </c>
      <c r="K12" s="158">
        <v>0</v>
      </c>
      <c r="L12" s="196">
        <v>0</v>
      </c>
      <c r="M12" s="286">
        <v>0</v>
      </c>
      <c r="N12" s="201">
        <f t="shared" si="1"/>
        <v>0</v>
      </c>
      <c r="O12" s="717"/>
    </row>
    <row r="13" spans="1:15" x14ac:dyDescent="0.25">
      <c r="A13" s="243"/>
      <c r="B13" s="157"/>
      <c r="C13" s="157">
        <v>0</v>
      </c>
      <c r="D13" s="440">
        <v>0</v>
      </c>
      <c r="E13" s="696"/>
      <c r="F13" s="701"/>
      <c r="G13" s="692">
        <v>15</v>
      </c>
      <c r="H13" s="697">
        <f t="shared" si="0"/>
        <v>0</v>
      </c>
      <c r="I13" s="693">
        <v>123</v>
      </c>
      <c r="J13" s="704">
        <v>0</v>
      </c>
      <c r="K13" s="158">
        <v>0</v>
      </c>
      <c r="L13" s="196">
        <v>0</v>
      </c>
      <c r="M13" s="286">
        <v>0</v>
      </c>
      <c r="N13" s="201">
        <f t="shared" si="1"/>
        <v>0</v>
      </c>
      <c r="O13" s="717"/>
    </row>
    <row r="14" spans="1:15" x14ac:dyDescent="0.25">
      <c r="A14" s="243"/>
      <c r="B14" s="157"/>
      <c r="C14" s="157">
        <v>0</v>
      </c>
      <c r="D14" s="440">
        <v>0</v>
      </c>
      <c r="E14" s="696"/>
      <c r="F14" s="701"/>
      <c r="G14" s="692">
        <v>15</v>
      </c>
      <c r="H14" s="697">
        <f t="shared" si="0"/>
        <v>0</v>
      </c>
      <c r="I14" s="693">
        <v>123</v>
      </c>
      <c r="J14" s="704">
        <v>0</v>
      </c>
      <c r="K14" s="158">
        <v>0</v>
      </c>
      <c r="L14" s="196">
        <v>0</v>
      </c>
      <c r="M14" s="286">
        <v>0</v>
      </c>
      <c r="N14" s="201">
        <f t="shared" si="1"/>
        <v>0</v>
      </c>
      <c r="O14" s="717"/>
    </row>
    <row r="15" spans="1:15" ht="15.75" thickBot="1" x14ac:dyDescent="0.3">
      <c r="A15" s="243"/>
      <c r="B15" s="157"/>
      <c r="C15" s="157">
        <v>0</v>
      </c>
      <c r="D15" s="440">
        <v>0</v>
      </c>
      <c r="E15" s="698"/>
      <c r="F15" s="702"/>
      <c r="G15" s="700">
        <v>15</v>
      </c>
      <c r="H15" s="697">
        <f t="shared" si="0"/>
        <v>0</v>
      </c>
      <c r="I15" s="693">
        <v>123</v>
      </c>
      <c r="J15" s="704">
        <v>0</v>
      </c>
      <c r="K15" s="158">
        <v>0</v>
      </c>
      <c r="L15" s="196">
        <v>0</v>
      </c>
      <c r="M15" s="286">
        <v>0</v>
      </c>
      <c r="N15" s="202">
        <f t="shared" si="1"/>
        <v>0</v>
      </c>
      <c r="O15" s="717"/>
    </row>
    <row r="16" spans="1:15" ht="15.75" thickBot="1" x14ac:dyDescent="0.3">
      <c r="A16" s="243"/>
      <c r="B16" s="197"/>
      <c r="C16" s="197"/>
      <c r="D16" s="197"/>
      <c r="E16" s="197"/>
      <c r="F16" s="703"/>
      <c r="G16" s="197"/>
      <c r="H16" s="197"/>
      <c r="I16" s="197"/>
      <c r="J16" s="197"/>
      <c r="K16" s="197"/>
      <c r="L16" s="197"/>
      <c r="M16" s="197"/>
      <c r="N16" s="194"/>
      <c r="O16" s="718">
        <f>ROUNDDOWN(SUM(N6,N7,N8,N9,N10,N11,N12,N13,N14,N15),0)</f>
        <v>0</v>
      </c>
    </row>
    <row r="17" spans="1:15" x14ac:dyDescent="0.25">
      <c r="A17" s="243"/>
      <c r="B17" s="197"/>
      <c r="C17" s="197"/>
      <c r="D17" s="197"/>
      <c r="E17" s="705" t="s">
        <v>180</v>
      </c>
      <c r="F17" s="706"/>
      <c r="G17" s="726" t="s">
        <v>184</v>
      </c>
      <c r="H17" s="707"/>
      <c r="I17" s="197"/>
      <c r="J17" s="198" t="s">
        <v>182</v>
      </c>
      <c r="K17" s="198" t="s">
        <v>179</v>
      </c>
      <c r="L17" s="197"/>
      <c r="M17" s="197"/>
      <c r="N17" s="194"/>
      <c r="O17" s="719"/>
    </row>
    <row r="18" spans="1:15" x14ac:dyDescent="0.25">
      <c r="A18" s="720" t="s">
        <v>53</v>
      </c>
      <c r="B18" s="193" t="s">
        <v>56</v>
      </c>
      <c r="C18" s="193" t="s">
        <v>51</v>
      </c>
      <c r="D18" s="193" t="s">
        <v>52</v>
      </c>
      <c r="E18" s="708" t="s">
        <v>181</v>
      </c>
      <c r="F18" s="193" t="s">
        <v>176</v>
      </c>
      <c r="G18" s="193" t="s">
        <v>173</v>
      </c>
      <c r="H18" s="709" t="s">
        <v>15</v>
      </c>
      <c r="I18" s="193" t="s">
        <v>55</v>
      </c>
      <c r="J18" s="193" t="s">
        <v>183</v>
      </c>
      <c r="K18" s="193" t="s">
        <v>177</v>
      </c>
      <c r="L18" s="193" t="s">
        <v>57</v>
      </c>
      <c r="M18" s="193" t="s">
        <v>3</v>
      </c>
      <c r="N18" s="195" t="s">
        <v>68</v>
      </c>
      <c r="O18" s="721"/>
    </row>
    <row r="19" spans="1:15" x14ac:dyDescent="0.25">
      <c r="A19" s="243"/>
      <c r="B19" s="157"/>
      <c r="C19" s="157">
        <v>0</v>
      </c>
      <c r="D19" s="440">
        <v>0</v>
      </c>
      <c r="E19" s="696"/>
      <c r="F19" s="701"/>
      <c r="G19" s="692">
        <v>15</v>
      </c>
      <c r="H19" s="697">
        <f t="shared" ref="H19:H23" si="2">SUM(F19,G19)*E19</f>
        <v>0</v>
      </c>
      <c r="I19" s="704">
        <v>0</v>
      </c>
      <c r="J19" s="704">
        <v>0</v>
      </c>
      <c r="K19" s="158">
        <v>0</v>
      </c>
      <c r="L19" s="158">
        <v>0</v>
      </c>
      <c r="M19" s="158">
        <v>0</v>
      </c>
      <c r="N19" s="200">
        <f>SUM((C19*D19*I19),(H19*0.42),(C19*K19),(C19*L19),M19)</f>
        <v>0</v>
      </c>
      <c r="O19" s="717"/>
    </row>
    <row r="20" spans="1:15" x14ac:dyDescent="0.25">
      <c r="A20" s="243"/>
      <c r="B20" s="157"/>
      <c r="C20" s="157">
        <v>0</v>
      </c>
      <c r="D20" s="440">
        <v>0</v>
      </c>
      <c r="E20" s="696"/>
      <c r="F20" s="701"/>
      <c r="G20" s="692">
        <v>15</v>
      </c>
      <c r="H20" s="697">
        <f t="shared" si="2"/>
        <v>0</v>
      </c>
      <c r="I20" s="704">
        <v>0</v>
      </c>
      <c r="J20" s="704">
        <v>0</v>
      </c>
      <c r="K20" s="158">
        <v>0</v>
      </c>
      <c r="L20" s="158">
        <v>0</v>
      </c>
      <c r="M20" s="158">
        <v>0</v>
      </c>
      <c r="N20" s="201">
        <f>SUM((C20*D20*I20),(H20*0.42),(C20*K20),(C20*L20),M20)</f>
        <v>0</v>
      </c>
      <c r="O20" s="717"/>
    </row>
    <row r="21" spans="1:15" x14ac:dyDescent="0.25">
      <c r="A21" s="243"/>
      <c r="B21" s="157"/>
      <c r="C21" s="157">
        <v>0</v>
      </c>
      <c r="D21" s="440">
        <v>0</v>
      </c>
      <c r="E21" s="696"/>
      <c r="F21" s="701"/>
      <c r="G21" s="692">
        <v>15</v>
      </c>
      <c r="H21" s="697">
        <f t="shared" si="2"/>
        <v>0</v>
      </c>
      <c r="I21" s="704">
        <v>0</v>
      </c>
      <c r="J21" s="704">
        <v>0</v>
      </c>
      <c r="K21" s="158">
        <v>0</v>
      </c>
      <c r="L21" s="158">
        <v>0</v>
      </c>
      <c r="M21" s="158">
        <v>0</v>
      </c>
      <c r="N21" s="201">
        <f>SUM((C21*D21*I21),(H21*0.42),(C21*K21),(C21*L21),M21)</f>
        <v>0</v>
      </c>
      <c r="O21" s="717"/>
    </row>
    <row r="22" spans="1:15" x14ac:dyDescent="0.25">
      <c r="A22" s="243"/>
      <c r="B22" s="157"/>
      <c r="C22" s="157">
        <v>0</v>
      </c>
      <c r="D22" s="440">
        <v>0</v>
      </c>
      <c r="E22" s="696"/>
      <c r="F22" s="701"/>
      <c r="G22" s="692">
        <v>15</v>
      </c>
      <c r="H22" s="697">
        <f t="shared" si="2"/>
        <v>0</v>
      </c>
      <c r="I22" s="704">
        <v>0</v>
      </c>
      <c r="J22" s="704">
        <v>0</v>
      </c>
      <c r="K22" s="158">
        <v>0</v>
      </c>
      <c r="L22" s="158">
        <v>0</v>
      </c>
      <c r="M22" s="158">
        <v>0</v>
      </c>
      <c r="N22" s="201">
        <f>SUM((C22*D22*I22),(H22*0.42),(C22*K22),(C22*L22),M22)</f>
        <v>0</v>
      </c>
      <c r="O22" s="717"/>
    </row>
    <row r="23" spans="1:15" ht="15.75" thickBot="1" x14ac:dyDescent="0.3">
      <c r="A23" s="243"/>
      <c r="B23" s="157"/>
      <c r="C23" s="157">
        <v>0</v>
      </c>
      <c r="D23" s="440">
        <v>0</v>
      </c>
      <c r="E23" s="698"/>
      <c r="F23" s="702"/>
      <c r="G23" s="700">
        <v>15</v>
      </c>
      <c r="H23" s="697">
        <f t="shared" si="2"/>
        <v>0</v>
      </c>
      <c r="I23" s="704">
        <v>0</v>
      </c>
      <c r="J23" s="704">
        <v>0</v>
      </c>
      <c r="K23" s="158">
        <v>0</v>
      </c>
      <c r="L23" s="158">
        <v>0</v>
      </c>
      <c r="M23" s="158">
        <v>0</v>
      </c>
      <c r="N23" s="202">
        <f>SUM((C23*D23*I23),(H23*0.42),(C23*K23),(C23*L23),M23)</f>
        <v>0</v>
      </c>
      <c r="O23" s="717"/>
    </row>
    <row r="24" spans="1:15" x14ac:dyDescent="0.25">
      <c r="A24" s="243"/>
      <c r="B24" s="197"/>
      <c r="C24" s="197"/>
      <c r="D24" s="197"/>
      <c r="E24" s="197"/>
      <c r="F24" s="197"/>
      <c r="G24" s="197"/>
      <c r="H24" s="197"/>
      <c r="I24" s="197"/>
      <c r="J24" s="197"/>
      <c r="K24" s="197"/>
      <c r="L24" s="197"/>
      <c r="M24" s="197"/>
      <c r="N24" s="194"/>
      <c r="O24" s="718">
        <f>ROUNDDOWN(SUM(N19,N20,N21,N22,N23),0)</f>
        <v>0</v>
      </c>
    </row>
    <row r="25" spans="1:15" x14ac:dyDescent="0.25">
      <c r="A25" s="243"/>
      <c r="B25" s="197"/>
      <c r="C25" s="197"/>
      <c r="D25" s="197"/>
      <c r="E25" s="197"/>
      <c r="F25" s="197"/>
      <c r="G25" s="197"/>
      <c r="H25" s="197"/>
      <c r="I25" s="197"/>
      <c r="J25" s="198" t="s">
        <v>182</v>
      </c>
      <c r="K25" s="198" t="s">
        <v>179</v>
      </c>
      <c r="L25" s="197"/>
      <c r="M25" s="197"/>
      <c r="N25" s="194"/>
      <c r="O25" s="717"/>
    </row>
    <row r="26" spans="1:15" x14ac:dyDescent="0.25">
      <c r="A26" s="716" t="s">
        <v>58</v>
      </c>
      <c r="B26" s="193" t="s">
        <v>56</v>
      </c>
      <c r="C26" s="193" t="s">
        <v>51</v>
      </c>
      <c r="D26" s="193" t="s">
        <v>52</v>
      </c>
      <c r="E26" s="193"/>
      <c r="F26" s="193"/>
      <c r="G26" s="193"/>
      <c r="H26" s="193"/>
      <c r="I26" s="193" t="s">
        <v>55</v>
      </c>
      <c r="J26" s="193" t="s">
        <v>183</v>
      </c>
      <c r="K26" s="193" t="s">
        <v>177</v>
      </c>
      <c r="L26" s="193" t="s">
        <v>57</v>
      </c>
      <c r="M26" s="193" t="s">
        <v>3</v>
      </c>
      <c r="N26" s="195" t="s">
        <v>68</v>
      </c>
      <c r="O26" s="721"/>
    </row>
    <row r="27" spans="1:15" x14ac:dyDescent="0.25">
      <c r="A27" s="243"/>
      <c r="B27" s="157"/>
      <c r="C27" s="157">
        <v>0</v>
      </c>
      <c r="D27" s="157">
        <v>0</v>
      </c>
      <c r="E27" s="691"/>
      <c r="F27" s="691"/>
      <c r="G27" s="691"/>
      <c r="H27" s="691">
        <v>0</v>
      </c>
      <c r="I27" s="158">
        <v>0</v>
      </c>
      <c r="J27" s="704">
        <v>0</v>
      </c>
      <c r="K27" s="158">
        <v>0</v>
      </c>
      <c r="L27" s="158">
        <v>0</v>
      </c>
      <c r="M27" s="158">
        <v>0</v>
      </c>
      <c r="N27" s="200">
        <f>SUM((C27*D27*I27),(H27*0.42),(C27*K27),(C27*L27),M27)</f>
        <v>0</v>
      </c>
      <c r="O27" s="717"/>
    </row>
    <row r="28" spans="1:15" x14ac:dyDescent="0.25">
      <c r="A28" s="243"/>
      <c r="B28" s="157"/>
      <c r="C28" s="157">
        <v>0</v>
      </c>
      <c r="D28" s="157">
        <v>0</v>
      </c>
      <c r="E28" s="691"/>
      <c r="F28" s="691"/>
      <c r="G28" s="691"/>
      <c r="H28" s="691">
        <v>0</v>
      </c>
      <c r="I28" s="158">
        <v>0</v>
      </c>
      <c r="J28" s="704">
        <v>0</v>
      </c>
      <c r="K28" s="158">
        <v>0</v>
      </c>
      <c r="L28" s="158">
        <v>0</v>
      </c>
      <c r="M28" s="158">
        <v>0</v>
      </c>
      <c r="N28" s="201">
        <f>SUM((C28*D28*I28),(H28*0.42),(C28*K28),(C28*L28),M28)</f>
        <v>0</v>
      </c>
      <c r="O28" s="717"/>
    </row>
    <row r="29" spans="1:15" s="47" customFormat="1" x14ac:dyDescent="0.25">
      <c r="A29" s="243"/>
      <c r="B29" s="157"/>
      <c r="C29" s="157">
        <v>0</v>
      </c>
      <c r="D29" s="157">
        <v>0</v>
      </c>
      <c r="E29" s="691"/>
      <c r="F29" s="691"/>
      <c r="G29" s="691"/>
      <c r="H29" s="691">
        <v>0</v>
      </c>
      <c r="I29" s="158">
        <v>0</v>
      </c>
      <c r="J29" s="704">
        <v>0</v>
      </c>
      <c r="K29" s="158">
        <v>0</v>
      </c>
      <c r="L29" s="158">
        <v>0</v>
      </c>
      <c r="M29" s="158">
        <v>0</v>
      </c>
      <c r="N29" s="201">
        <f>SUM((C29*D29*I29),(H29*0.42),(C29*K29),(C29*L29),M29)</f>
        <v>0</v>
      </c>
      <c r="O29" s="717"/>
    </row>
    <row r="30" spans="1:15" x14ac:dyDescent="0.25">
      <c r="A30" s="243"/>
      <c r="B30" s="157"/>
      <c r="C30" s="157">
        <v>0</v>
      </c>
      <c r="D30" s="157">
        <v>0</v>
      </c>
      <c r="E30" s="691"/>
      <c r="F30" s="691"/>
      <c r="G30" s="691"/>
      <c r="H30" s="691">
        <v>0</v>
      </c>
      <c r="I30" s="158">
        <v>0</v>
      </c>
      <c r="J30" s="704">
        <v>0</v>
      </c>
      <c r="K30" s="158">
        <v>0</v>
      </c>
      <c r="L30" s="158">
        <v>0</v>
      </c>
      <c r="M30" s="158">
        <v>0</v>
      </c>
      <c r="N30" s="201">
        <f>SUM((C30*D30*I30),(H30*0.42),(C30*K30),(C30*L30),M30)</f>
        <v>0</v>
      </c>
      <c r="O30" s="717"/>
    </row>
    <row r="31" spans="1:15" x14ac:dyDescent="0.25">
      <c r="A31" s="243"/>
      <c r="B31" s="157"/>
      <c r="C31" s="157">
        <v>0</v>
      </c>
      <c r="D31" s="157">
        <v>0</v>
      </c>
      <c r="E31" s="691"/>
      <c r="F31" s="691"/>
      <c r="G31" s="691"/>
      <c r="H31" s="691">
        <v>0</v>
      </c>
      <c r="I31" s="158">
        <v>0</v>
      </c>
      <c r="J31" s="704">
        <v>0</v>
      </c>
      <c r="K31" s="158">
        <v>0</v>
      </c>
      <c r="L31" s="158">
        <v>0</v>
      </c>
      <c r="M31" s="158">
        <v>0</v>
      </c>
      <c r="N31" s="202">
        <f>SUM((C31*D31*I31),(H31*0.42),(C31*K31),(C31*L31),M31)</f>
        <v>0</v>
      </c>
      <c r="O31" s="717"/>
    </row>
    <row r="32" spans="1:15" x14ac:dyDescent="0.25">
      <c r="A32" s="243"/>
      <c r="B32" s="38"/>
      <c r="C32" s="38"/>
      <c r="D32" s="38"/>
      <c r="E32" s="38"/>
      <c r="F32" s="38"/>
      <c r="G32" s="38"/>
      <c r="H32" s="38"/>
      <c r="I32" s="38"/>
      <c r="J32" s="38"/>
      <c r="K32" s="194"/>
      <c r="L32" s="38"/>
      <c r="M32" s="38"/>
      <c r="N32" s="38"/>
      <c r="O32" s="718">
        <f>ROUNDDOWN(SUM(N27,N28,N29,N30,N31),0)</f>
        <v>0</v>
      </c>
    </row>
    <row r="33" spans="1:15" x14ac:dyDescent="0.25">
      <c r="A33" s="720" t="s">
        <v>185</v>
      </c>
      <c r="B33" s="38"/>
      <c r="C33" s="159"/>
      <c r="D33" s="159"/>
      <c r="E33" s="159"/>
      <c r="F33" s="38"/>
      <c r="G33" s="159"/>
      <c r="H33" s="159"/>
      <c r="I33" s="159"/>
      <c r="J33" s="38"/>
      <c r="K33" s="194"/>
      <c r="L33" s="710"/>
      <c r="M33" s="38"/>
      <c r="N33" s="38"/>
      <c r="O33" s="729">
        <f>2500*'BP3'!G125</f>
        <v>0</v>
      </c>
    </row>
    <row r="34" spans="1:15" x14ac:dyDescent="0.25">
      <c r="A34" s="720" t="s">
        <v>187</v>
      </c>
      <c r="B34" s="38"/>
      <c r="C34" s="159"/>
      <c r="D34" s="159"/>
      <c r="E34" s="159"/>
      <c r="F34" s="38"/>
      <c r="G34" s="159"/>
      <c r="H34" s="159"/>
      <c r="I34" s="159"/>
      <c r="J34" s="38"/>
      <c r="K34" s="194"/>
      <c r="L34" s="710"/>
      <c r="M34" s="38"/>
      <c r="N34" s="38"/>
      <c r="O34" s="779">
        <v>0</v>
      </c>
    </row>
    <row r="35" spans="1:15" ht="15.75" thickBot="1" x14ac:dyDescent="0.3">
      <c r="A35" s="722" t="s">
        <v>66</v>
      </c>
      <c r="B35" s="723"/>
      <c r="C35" s="723"/>
      <c r="D35" s="723"/>
      <c r="E35" s="723"/>
      <c r="F35" s="723"/>
      <c r="G35" s="723"/>
      <c r="H35" s="723"/>
      <c r="I35" s="723"/>
      <c r="J35" s="723"/>
      <c r="K35" s="724"/>
      <c r="L35" s="723"/>
      <c r="M35" s="723"/>
      <c r="N35" s="723"/>
      <c r="O35" s="725">
        <f>ROUNDDOWN(SUM(O16,O24,O32,O33,O34),0)</f>
        <v>0</v>
      </c>
    </row>
    <row r="36" spans="1:15" x14ac:dyDescent="0.25">
      <c r="A36" s="114"/>
      <c r="B36" s="115"/>
      <c r="C36" s="115"/>
      <c r="D36" s="115"/>
      <c r="E36" s="115"/>
      <c r="F36" s="115"/>
      <c r="G36" s="115"/>
      <c r="H36" s="115"/>
      <c r="I36" s="115"/>
      <c r="J36" s="160"/>
      <c r="K36" s="116"/>
      <c r="L36" s="27"/>
      <c r="M36" s="27"/>
      <c r="N36" s="27"/>
      <c r="O36" s="27"/>
    </row>
    <row r="37" spans="1:15" x14ac:dyDescent="0.25">
      <c r="A37" s="117" t="s">
        <v>24</v>
      </c>
      <c r="B37" s="118" t="s">
        <v>63</v>
      </c>
      <c r="C37" s="118" t="s">
        <v>64</v>
      </c>
      <c r="D37" s="118" t="s">
        <v>65</v>
      </c>
      <c r="E37" s="119" t="s">
        <v>15</v>
      </c>
      <c r="F37" s="48"/>
      <c r="G37" s="47"/>
      <c r="H37" s="47"/>
      <c r="I37" s="47"/>
      <c r="K37" s="47"/>
      <c r="L37" s="47"/>
      <c r="M37" s="47"/>
      <c r="N37" s="47"/>
      <c r="O37" s="47"/>
    </row>
    <row r="38" spans="1:15" x14ac:dyDescent="0.25">
      <c r="A38" s="108"/>
      <c r="B38" s="38"/>
      <c r="C38" s="38"/>
      <c r="D38" s="38"/>
      <c r="E38" s="109"/>
    </row>
    <row r="39" spans="1:15" x14ac:dyDescent="0.25">
      <c r="A39" s="108" t="s">
        <v>59</v>
      </c>
      <c r="B39" s="157"/>
      <c r="C39" s="157">
        <v>0</v>
      </c>
      <c r="D39" s="158">
        <v>0</v>
      </c>
      <c r="E39" s="130">
        <f t="shared" ref="E39:E45" si="3">C39*D39</f>
        <v>0</v>
      </c>
      <c r="I39" s="38"/>
    </row>
    <row r="40" spans="1:15" x14ac:dyDescent="0.25">
      <c r="A40" s="108" t="s">
        <v>23</v>
      </c>
      <c r="B40" s="157"/>
      <c r="C40" s="157">
        <v>0</v>
      </c>
      <c r="D40" s="158">
        <v>0</v>
      </c>
      <c r="E40" s="131">
        <f t="shared" si="3"/>
        <v>0</v>
      </c>
    </row>
    <row r="41" spans="1:15" x14ac:dyDescent="0.25">
      <c r="A41" s="108" t="s">
        <v>60</v>
      </c>
      <c r="B41" s="157"/>
      <c r="C41" s="157">
        <v>0</v>
      </c>
      <c r="D41" s="158">
        <v>0</v>
      </c>
      <c r="E41" s="131">
        <f t="shared" si="3"/>
        <v>0</v>
      </c>
    </row>
    <row r="42" spans="1:15" x14ac:dyDescent="0.25">
      <c r="A42" s="108" t="s">
        <v>61</v>
      </c>
      <c r="B42" s="157"/>
      <c r="C42" s="157">
        <v>0</v>
      </c>
      <c r="D42" s="158">
        <v>0</v>
      </c>
      <c r="E42" s="131">
        <f t="shared" si="3"/>
        <v>0</v>
      </c>
    </row>
    <row r="43" spans="1:15" x14ac:dyDescent="0.25">
      <c r="A43" s="108" t="s">
        <v>62</v>
      </c>
      <c r="B43" s="157"/>
      <c r="C43" s="157">
        <v>0</v>
      </c>
      <c r="D43" s="158">
        <v>0</v>
      </c>
      <c r="E43" s="131">
        <f t="shared" si="3"/>
        <v>0</v>
      </c>
    </row>
    <row r="44" spans="1:15" x14ac:dyDescent="0.25">
      <c r="A44" s="108" t="s">
        <v>62</v>
      </c>
      <c r="B44" s="157"/>
      <c r="C44" s="157">
        <v>0</v>
      </c>
      <c r="D44" s="158">
        <v>0</v>
      </c>
      <c r="E44" s="131">
        <f t="shared" si="3"/>
        <v>0</v>
      </c>
    </row>
    <row r="45" spans="1:15" x14ac:dyDescent="0.25">
      <c r="A45" s="108" t="s">
        <v>62</v>
      </c>
      <c r="B45" s="157"/>
      <c r="C45" s="157">
        <v>0</v>
      </c>
      <c r="D45" s="158">
        <v>0</v>
      </c>
      <c r="E45" s="132">
        <f t="shared" si="3"/>
        <v>0</v>
      </c>
    </row>
    <row r="46" spans="1:15" x14ac:dyDescent="0.25">
      <c r="A46" s="108"/>
      <c r="B46" s="38"/>
      <c r="C46" s="38"/>
      <c r="D46" s="112"/>
      <c r="E46" s="120"/>
    </row>
    <row r="47" spans="1:15" x14ac:dyDescent="0.25">
      <c r="A47" s="277" t="s">
        <v>67</v>
      </c>
      <c r="B47" s="121"/>
      <c r="C47" s="121"/>
      <c r="D47" s="122"/>
      <c r="E47" s="133">
        <f>SUM(E39,E40,E41,E42,E43,E44,E45)</f>
        <v>0</v>
      </c>
    </row>
    <row r="48" spans="1:15" x14ac:dyDescent="0.25">
      <c r="A48" s="27"/>
      <c r="B48" s="27"/>
      <c r="C48" s="27"/>
      <c r="D48" s="27"/>
      <c r="E48" s="27"/>
      <c r="F48" s="100"/>
      <c r="G48" s="100"/>
      <c r="H48" s="100"/>
      <c r="I48" s="100"/>
      <c r="J48" s="161"/>
      <c r="K48" s="100"/>
    </row>
    <row r="49" spans="1:11" x14ac:dyDescent="0.25">
      <c r="A49" s="106" t="s">
        <v>110</v>
      </c>
      <c r="B49" s="123" t="s">
        <v>63</v>
      </c>
      <c r="C49" s="123" t="s">
        <v>75</v>
      </c>
      <c r="D49" s="123" t="s">
        <v>76</v>
      </c>
      <c r="E49" s="124" t="s">
        <v>15</v>
      </c>
      <c r="F49" s="2"/>
      <c r="G49" s="2"/>
      <c r="H49" s="2"/>
      <c r="I49" s="2"/>
      <c r="J49" s="162"/>
      <c r="K49" s="2"/>
    </row>
    <row r="50" spans="1:11" x14ac:dyDescent="0.25">
      <c r="A50" s="125"/>
      <c r="B50" s="157"/>
      <c r="C50" s="157">
        <v>0</v>
      </c>
      <c r="D50" s="158">
        <v>0</v>
      </c>
      <c r="E50" s="130">
        <f>C50*D50</f>
        <v>0</v>
      </c>
      <c r="F50" s="2"/>
      <c r="G50" s="2"/>
      <c r="H50" s="2"/>
      <c r="I50" s="2"/>
      <c r="J50" s="162"/>
      <c r="K50" s="2"/>
    </row>
    <row r="51" spans="1:11" x14ac:dyDescent="0.25">
      <c r="A51" s="125"/>
      <c r="B51" s="157"/>
      <c r="C51" s="157">
        <v>0</v>
      </c>
      <c r="D51" s="158">
        <v>0</v>
      </c>
      <c r="E51" s="131">
        <f t="shared" ref="E51:E54" si="4">C51*D51</f>
        <v>0</v>
      </c>
      <c r="F51" s="2"/>
      <c r="G51" s="2"/>
      <c r="H51" s="2"/>
      <c r="I51" s="2"/>
      <c r="J51" s="162"/>
      <c r="K51" s="2"/>
    </row>
    <row r="52" spans="1:11" x14ac:dyDescent="0.25">
      <c r="A52" s="125"/>
      <c r="B52" s="157"/>
      <c r="C52" s="157">
        <v>0</v>
      </c>
      <c r="D52" s="158">
        <v>0</v>
      </c>
      <c r="E52" s="131">
        <f t="shared" si="4"/>
        <v>0</v>
      </c>
      <c r="F52" s="2"/>
      <c r="G52" s="2"/>
      <c r="H52" s="2"/>
      <c r="I52" s="2"/>
      <c r="J52" s="162"/>
      <c r="K52" s="2"/>
    </row>
    <row r="53" spans="1:11" x14ac:dyDescent="0.25">
      <c r="A53" s="125"/>
      <c r="B53" s="157"/>
      <c r="C53" s="157">
        <v>0</v>
      </c>
      <c r="D53" s="158">
        <v>0</v>
      </c>
      <c r="E53" s="131">
        <f t="shared" si="4"/>
        <v>0</v>
      </c>
      <c r="F53" s="2"/>
      <c r="G53" s="2"/>
      <c r="H53" s="2"/>
      <c r="I53" s="2"/>
      <c r="J53" s="162"/>
      <c r="K53" s="2"/>
    </row>
    <row r="54" spans="1:11" x14ac:dyDescent="0.25">
      <c r="A54" s="125"/>
      <c r="B54" s="157"/>
      <c r="C54" s="157">
        <v>0</v>
      </c>
      <c r="D54" s="158">
        <v>0</v>
      </c>
      <c r="E54" s="132">
        <f t="shared" si="4"/>
        <v>0</v>
      </c>
      <c r="F54" s="2"/>
      <c r="G54" s="2"/>
      <c r="H54" s="2"/>
      <c r="I54" s="2"/>
      <c r="J54" s="162"/>
      <c r="K54" s="2"/>
    </row>
    <row r="55" spans="1:11" x14ac:dyDescent="0.25">
      <c r="A55" s="125"/>
      <c r="B55" s="100"/>
      <c r="C55" s="100"/>
      <c r="D55" s="100"/>
      <c r="E55" s="126"/>
      <c r="F55" s="2"/>
      <c r="G55" s="2"/>
      <c r="H55" s="2"/>
      <c r="I55" s="2"/>
      <c r="J55" s="162"/>
      <c r="K55" s="2"/>
    </row>
    <row r="56" spans="1:11" x14ac:dyDescent="0.25">
      <c r="A56" s="127" t="s">
        <v>77</v>
      </c>
      <c r="B56" s="128"/>
      <c r="C56" s="128"/>
      <c r="D56" s="128"/>
      <c r="E56" s="133">
        <f>SUM(E50:E54)</f>
        <v>0</v>
      </c>
      <c r="F56" s="2"/>
      <c r="G56" s="2"/>
      <c r="H56" s="2"/>
      <c r="I56" s="2"/>
      <c r="J56" s="162"/>
      <c r="K56" s="2"/>
    </row>
    <row r="57" spans="1:11" x14ac:dyDescent="0.25">
      <c r="A57" s="27"/>
      <c r="B57" s="27"/>
      <c r="C57" s="27"/>
      <c r="D57" s="27"/>
      <c r="E57" s="27"/>
      <c r="F57" s="100"/>
      <c r="G57" s="100"/>
      <c r="H57" s="100"/>
      <c r="I57" s="100"/>
      <c r="J57" s="161"/>
      <c r="K57" s="100"/>
    </row>
    <row r="58" spans="1:11" x14ac:dyDescent="0.25">
      <c r="A58" s="48" t="s">
        <v>27</v>
      </c>
      <c r="B58" s="48" t="s">
        <v>76</v>
      </c>
      <c r="C58" s="48" t="s">
        <v>96</v>
      </c>
      <c r="D58" s="210" t="s">
        <v>15</v>
      </c>
      <c r="E58" s="2"/>
      <c r="F58" s="100"/>
      <c r="G58" s="100"/>
      <c r="H58" s="100"/>
      <c r="I58" s="100"/>
      <c r="J58" s="161"/>
      <c r="K58" s="100"/>
    </row>
    <row r="59" spans="1:11" x14ac:dyDescent="0.25">
      <c r="D59" s="205"/>
      <c r="E59" s="2"/>
      <c r="F59" s="100"/>
      <c r="G59" s="100"/>
      <c r="H59" s="100"/>
      <c r="I59" s="100"/>
      <c r="J59" s="161"/>
      <c r="K59" s="100"/>
    </row>
    <row r="60" spans="1:11" x14ac:dyDescent="0.25">
      <c r="A60" s="157"/>
      <c r="B60" s="158">
        <v>0</v>
      </c>
      <c r="C60" s="157">
        <v>0</v>
      </c>
      <c r="D60" s="131">
        <f>B60*C60</f>
        <v>0</v>
      </c>
      <c r="E60" s="2"/>
      <c r="F60" s="100"/>
      <c r="G60" s="100"/>
      <c r="H60" s="100"/>
      <c r="I60" s="100"/>
      <c r="J60" s="161"/>
      <c r="K60" s="100"/>
    </row>
    <row r="61" spans="1:11" x14ac:dyDescent="0.25">
      <c r="A61" s="157"/>
      <c r="B61" s="158">
        <v>0</v>
      </c>
      <c r="C61" s="157">
        <v>0</v>
      </c>
      <c r="D61" s="131">
        <f t="shared" ref="D61:D73" si="5">B61*C61</f>
        <v>0</v>
      </c>
      <c r="E61" s="2"/>
      <c r="F61" s="100"/>
      <c r="G61" s="100"/>
      <c r="H61" s="100"/>
      <c r="I61" s="100"/>
      <c r="J61" s="161"/>
      <c r="K61" s="100"/>
    </row>
    <row r="62" spans="1:11" x14ac:dyDescent="0.25">
      <c r="A62" s="157"/>
      <c r="B62" s="158">
        <v>0</v>
      </c>
      <c r="C62" s="157">
        <v>0</v>
      </c>
      <c r="D62" s="131">
        <f t="shared" si="5"/>
        <v>0</v>
      </c>
      <c r="E62" s="2"/>
      <c r="F62" s="100"/>
      <c r="G62" s="100"/>
      <c r="H62" s="100"/>
      <c r="I62" s="100"/>
      <c r="J62" s="161"/>
      <c r="K62" s="100"/>
    </row>
    <row r="63" spans="1:11" x14ac:dyDescent="0.25">
      <c r="A63" s="157"/>
      <c r="B63" s="158">
        <v>0</v>
      </c>
      <c r="C63" s="157">
        <v>0</v>
      </c>
      <c r="D63" s="131">
        <f t="shared" si="5"/>
        <v>0</v>
      </c>
      <c r="E63" s="2"/>
      <c r="F63" s="100"/>
      <c r="G63" s="100"/>
      <c r="H63" s="100"/>
      <c r="I63" s="100"/>
      <c r="J63" s="161"/>
      <c r="K63" s="100"/>
    </row>
    <row r="64" spans="1:11" x14ac:dyDescent="0.25">
      <c r="A64" s="157"/>
      <c r="B64" s="158">
        <v>0</v>
      </c>
      <c r="C64" s="157">
        <v>0</v>
      </c>
      <c r="D64" s="131">
        <f t="shared" si="5"/>
        <v>0</v>
      </c>
      <c r="E64" s="2"/>
      <c r="F64" s="100"/>
      <c r="G64" s="100"/>
      <c r="H64" s="100"/>
      <c r="I64" s="100"/>
      <c r="J64" s="161"/>
      <c r="K64" s="100"/>
    </row>
    <row r="65" spans="1:11" x14ac:dyDescent="0.25">
      <c r="A65" s="157"/>
      <c r="B65" s="158">
        <v>0</v>
      </c>
      <c r="C65" s="157">
        <v>0</v>
      </c>
      <c r="D65" s="131">
        <f t="shared" si="5"/>
        <v>0</v>
      </c>
      <c r="E65" s="2"/>
      <c r="F65" s="100"/>
      <c r="G65" s="100"/>
      <c r="H65" s="100"/>
      <c r="I65" s="100"/>
      <c r="J65" s="161"/>
      <c r="K65" s="100"/>
    </row>
    <row r="66" spans="1:11" x14ac:dyDescent="0.25">
      <c r="A66" s="157"/>
      <c r="B66" s="158">
        <v>0</v>
      </c>
      <c r="C66" s="157">
        <v>0</v>
      </c>
      <c r="D66" s="131">
        <f t="shared" si="5"/>
        <v>0</v>
      </c>
      <c r="E66" s="2"/>
      <c r="F66" s="100"/>
      <c r="G66" s="100"/>
      <c r="H66" s="100"/>
      <c r="I66" s="100"/>
      <c r="J66" s="161"/>
      <c r="K66" s="100"/>
    </row>
    <row r="67" spans="1:11" x14ac:dyDescent="0.25">
      <c r="A67" s="157"/>
      <c r="B67" s="158">
        <v>0</v>
      </c>
      <c r="C67" s="157">
        <v>0</v>
      </c>
      <c r="D67" s="131">
        <f t="shared" si="5"/>
        <v>0</v>
      </c>
      <c r="E67" s="2"/>
      <c r="F67" s="100"/>
      <c r="G67" s="100"/>
      <c r="H67" s="100"/>
      <c r="I67" s="100"/>
      <c r="J67" s="161"/>
      <c r="K67" s="100"/>
    </row>
    <row r="68" spans="1:11" x14ac:dyDescent="0.25">
      <c r="A68" s="157"/>
      <c r="B68" s="158">
        <v>0</v>
      </c>
      <c r="C68" s="157">
        <v>0</v>
      </c>
      <c r="D68" s="131">
        <f t="shared" si="5"/>
        <v>0</v>
      </c>
      <c r="E68" s="2"/>
      <c r="F68" s="100"/>
      <c r="G68" s="100"/>
      <c r="H68" s="100"/>
      <c r="I68" s="100"/>
      <c r="J68" s="161"/>
      <c r="K68" s="100"/>
    </row>
    <row r="69" spans="1:11" x14ac:dyDescent="0.25">
      <c r="A69" s="157"/>
      <c r="B69" s="158">
        <v>0</v>
      </c>
      <c r="C69" s="157">
        <v>0</v>
      </c>
      <c r="D69" s="131">
        <f t="shared" si="5"/>
        <v>0</v>
      </c>
      <c r="E69" s="2"/>
      <c r="F69" s="100"/>
      <c r="G69" s="100"/>
      <c r="H69" s="100"/>
      <c r="I69" s="100"/>
      <c r="J69" s="161"/>
      <c r="K69" s="100"/>
    </row>
    <row r="70" spans="1:11" x14ac:dyDescent="0.25">
      <c r="A70" s="157"/>
      <c r="B70" s="158">
        <v>0</v>
      </c>
      <c r="C70" s="157">
        <v>0</v>
      </c>
      <c r="D70" s="131">
        <f t="shared" si="5"/>
        <v>0</v>
      </c>
      <c r="E70" s="2"/>
      <c r="F70" s="100"/>
      <c r="G70" s="100"/>
      <c r="H70" s="100"/>
      <c r="I70" s="100"/>
      <c r="J70" s="161"/>
      <c r="K70" s="100"/>
    </row>
    <row r="71" spans="1:11" x14ac:dyDescent="0.25">
      <c r="A71" s="157"/>
      <c r="B71" s="158">
        <v>0</v>
      </c>
      <c r="C71" s="157">
        <v>0</v>
      </c>
      <c r="D71" s="131">
        <f t="shared" si="5"/>
        <v>0</v>
      </c>
      <c r="E71" s="2"/>
      <c r="F71" s="100"/>
      <c r="G71" s="100"/>
      <c r="H71" s="100"/>
      <c r="I71" s="100"/>
      <c r="J71" s="161"/>
      <c r="K71" s="100"/>
    </row>
    <row r="72" spans="1:11" x14ac:dyDescent="0.25">
      <c r="A72" s="157"/>
      <c r="B72" s="158">
        <v>0</v>
      </c>
      <c r="C72" s="157">
        <v>0</v>
      </c>
      <c r="D72" s="131">
        <f>B72*C72</f>
        <v>0</v>
      </c>
      <c r="E72" s="2"/>
      <c r="F72" s="100"/>
      <c r="G72" s="100"/>
      <c r="H72" s="100"/>
      <c r="I72" s="100"/>
      <c r="J72" s="161"/>
      <c r="K72" s="100"/>
    </row>
    <row r="73" spans="1:11" x14ac:dyDescent="0.25">
      <c r="A73" s="157"/>
      <c r="B73" s="158">
        <v>0</v>
      </c>
      <c r="C73" s="157">
        <v>0</v>
      </c>
      <c r="D73" s="132">
        <f t="shared" si="5"/>
        <v>0</v>
      </c>
      <c r="E73" s="2"/>
      <c r="F73" s="100"/>
      <c r="G73" s="100"/>
      <c r="H73" s="100"/>
      <c r="I73" s="100"/>
      <c r="J73" s="161"/>
      <c r="K73" s="100"/>
    </row>
    <row r="74" spans="1:11" x14ac:dyDescent="0.25">
      <c r="D74" s="107"/>
      <c r="E74" s="2"/>
      <c r="F74" s="100"/>
      <c r="G74" s="100"/>
      <c r="H74" s="100"/>
      <c r="I74" s="100"/>
      <c r="J74" s="161"/>
      <c r="K74" s="100"/>
    </row>
    <row r="75" spans="1:11" x14ac:dyDescent="0.25">
      <c r="A75" s="10" t="s">
        <v>126</v>
      </c>
      <c r="D75" s="212">
        <f>ROUNDDOWN(SUM(D60:D74),0)</f>
        <v>0</v>
      </c>
      <c r="E75" s="2"/>
      <c r="F75" s="100"/>
      <c r="G75" s="100"/>
      <c r="H75" s="100"/>
      <c r="I75" s="100"/>
      <c r="J75" s="161"/>
      <c r="K75" s="100"/>
    </row>
    <row r="76" spans="1:11" x14ac:dyDescent="0.25">
      <c r="A76" s="27"/>
      <c r="B76" s="27"/>
      <c r="C76" s="27"/>
      <c r="D76" s="27"/>
      <c r="E76" s="27"/>
      <c r="F76" s="28"/>
      <c r="G76" s="100"/>
      <c r="H76" s="100"/>
      <c r="I76" s="100"/>
      <c r="J76" s="161"/>
      <c r="K76" s="100"/>
    </row>
    <row r="77" spans="1:11" x14ac:dyDescent="0.25">
      <c r="A77" s="177" t="s">
        <v>28</v>
      </c>
      <c r="B77" s="279" t="s">
        <v>63</v>
      </c>
      <c r="C77" s="48" t="s">
        <v>128</v>
      </c>
      <c r="D77" s="48" t="s">
        <v>96</v>
      </c>
      <c r="E77" s="48" t="s">
        <v>65</v>
      </c>
      <c r="F77" s="204" t="s">
        <v>15</v>
      </c>
      <c r="J77"/>
      <c r="K77" s="47"/>
    </row>
    <row r="78" spans="1:11" x14ac:dyDescent="0.25">
      <c r="C78" s="48" t="s">
        <v>129</v>
      </c>
      <c r="F78" s="205"/>
      <c r="J78"/>
      <c r="K78" s="47"/>
    </row>
    <row r="79" spans="1:11" x14ac:dyDescent="0.25">
      <c r="A79" t="s">
        <v>91</v>
      </c>
      <c r="B79" s="157"/>
      <c r="C79" s="157">
        <v>0</v>
      </c>
      <c r="D79" s="157">
        <v>0</v>
      </c>
      <c r="E79" s="184">
        <v>0.61</v>
      </c>
      <c r="F79" s="130">
        <f>C79*D79*E79</f>
        <v>0</v>
      </c>
      <c r="J79"/>
      <c r="K79" s="47"/>
    </row>
    <row r="80" spans="1:11" x14ac:dyDescent="0.25">
      <c r="A80" t="s">
        <v>92</v>
      </c>
      <c r="B80" s="157"/>
      <c r="C80" s="157">
        <v>0</v>
      </c>
      <c r="D80" s="157">
        <v>0</v>
      </c>
      <c r="E80" s="184">
        <v>0.17</v>
      </c>
      <c r="F80" s="131">
        <f t="shared" ref="F80:F88" si="6">C80*D80*E80</f>
        <v>0</v>
      </c>
      <c r="J80"/>
      <c r="K80" s="47"/>
    </row>
    <row r="81" spans="1:11" x14ac:dyDescent="0.25">
      <c r="A81" t="s">
        <v>98</v>
      </c>
      <c r="B81" s="157"/>
      <c r="C81" s="157">
        <v>0</v>
      </c>
      <c r="D81" s="157">
        <v>0</v>
      </c>
      <c r="E81" s="184">
        <v>0.28999999999999998</v>
      </c>
      <c r="F81" s="131">
        <f t="shared" si="6"/>
        <v>0</v>
      </c>
      <c r="J81"/>
      <c r="K81" s="47"/>
    </row>
    <row r="82" spans="1:11" x14ac:dyDescent="0.25">
      <c r="A82" t="s">
        <v>99</v>
      </c>
      <c r="B82" s="157"/>
      <c r="C82" s="157">
        <v>0</v>
      </c>
      <c r="D82" s="157">
        <v>0</v>
      </c>
      <c r="E82" s="184">
        <v>0.51</v>
      </c>
      <c r="F82" s="131">
        <f t="shared" si="6"/>
        <v>0</v>
      </c>
      <c r="J82"/>
      <c r="K82" s="47"/>
    </row>
    <row r="83" spans="1:11" x14ac:dyDescent="0.25">
      <c r="A83" t="s">
        <v>100</v>
      </c>
      <c r="B83" s="157"/>
      <c r="C83" s="157">
        <v>0</v>
      </c>
      <c r="D83" s="157">
        <v>0</v>
      </c>
      <c r="E83" s="184">
        <v>0.11</v>
      </c>
      <c r="F83" s="131">
        <f t="shared" si="6"/>
        <v>0</v>
      </c>
      <c r="J83"/>
      <c r="K83" s="47"/>
    </row>
    <row r="84" spans="1:11" x14ac:dyDescent="0.25">
      <c r="A84" t="s">
        <v>101</v>
      </c>
      <c r="B84" s="157"/>
      <c r="C84" s="157">
        <v>0</v>
      </c>
      <c r="D84" s="157">
        <v>0</v>
      </c>
      <c r="E84" s="184">
        <v>0.16</v>
      </c>
      <c r="F84" s="131">
        <f t="shared" si="6"/>
        <v>0</v>
      </c>
      <c r="J84"/>
      <c r="K84" s="47"/>
    </row>
    <row r="85" spans="1:11" x14ac:dyDescent="0.25">
      <c r="A85" t="s">
        <v>93</v>
      </c>
      <c r="B85" s="157"/>
      <c r="C85" s="157">
        <v>0</v>
      </c>
      <c r="D85" s="157">
        <v>0</v>
      </c>
      <c r="E85" s="184">
        <v>17.5</v>
      </c>
      <c r="F85" s="131">
        <f t="shared" si="6"/>
        <v>0</v>
      </c>
      <c r="J85"/>
      <c r="K85" s="47"/>
    </row>
    <row r="86" spans="1:11" x14ac:dyDescent="0.25">
      <c r="A86" t="s">
        <v>94</v>
      </c>
      <c r="B86" s="157"/>
      <c r="C86" s="157">
        <v>0</v>
      </c>
      <c r="D86" s="157">
        <v>0</v>
      </c>
      <c r="E86" s="184">
        <v>0.25</v>
      </c>
      <c r="F86" s="131">
        <f t="shared" si="6"/>
        <v>0</v>
      </c>
      <c r="G86" s="582"/>
      <c r="J86"/>
      <c r="K86" s="47"/>
    </row>
    <row r="87" spans="1:11" x14ac:dyDescent="0.25">
      <c r="A87" t="s">
        <v>95</v>
      </c>
      <c r="B87" s="157"/>
      <c r="C87" s="157">
        <v>0</v>
      </c>
      <c r="D87" s="157">
        <v>0</v>
      </c>
      <c r="E87" s="184">
        <v>0.43</v>
      </c>
      <c r="F87" s="131">
        <f t="shared" si="6"/>
        <v>0</v>
      </c>
      <c r="J87"/>
      <c r="K87" s="47"/>
    </row>
    <row r="88" spans="1:11" x14ac:dyDescent="0.25">
      <c r="A88" t="s">
        <v>103</v>
      </c>
      <c r="B88" s="157"/>
      <c r="C88" s="157">
        <v>0</v>
      </c>
      <c r="D88" s="157">
        <v>0</v>
      </c>
      <c r="E88" s="199">
        <v>0</v>
      </c>
      <c r="F88" s="132">
        <f t="shared" si="6"/>
        <v>0</v>
      </c>
      <c r="J88"/>
      <c r="K88" s="47"/>
    </row>
    <row r="89" spans="1:11" x14ac:dyDescent="0.25">
      <c r="C89" s="100"/>
      <c r="D89" s="100"/>
      <c r="E89" s="189"/>
      <c r="F89" s="203"/>
      <c r="J89"/>
      <c r="K89" s="47"/>
    </row>
    <row r="90" spans="1:11" x14ac:dyDescent="0.25">
      <c r="A90" s="10" t="s">
        <v>102</v>
      </c>
      <c r="B90" s="10"/>
      <c r="F90" s="432">
        <f>ROUNDDOWN(SUM(F79:F88),0)</f>
        <v>0</v>
      </c>
      <c r="J90"/>
      <c r="K90" s="47"/>
    </row>
    <row r="91" spans="1:11" x14ac:dyDescent="0.25">
      <c r="A91" s="28"/>
      <c r="B91" s="28"/>
      <c r="C91" s="28"/>
      <c r="D91" s="28"/>
      <c r="E91" s="28"/>
      <c r="F91" s="28"/>
      <c r="G91" s="100"/>
      <c r="H91" s="100"/>
      <c r="I91" s="100"/>
      <c r="J91" s="161"/>
      <c r="K91" s="100"/>
    </row>
    <row r="92" spans="1:11" x14ac:dyDescent="0.25">
      <c r="A92" s="48" t="s">
        <v>74</v>
      </c>
      <c r="B92" s="48" t="s">
        <v>111</v>
      </c>
      <c r="C92" s="48" t="s">
        <v>112</v>
      </c>
      <c r="D92" s="111" t="s">
        <v>15</v>
      </c>
      <c r="E92" s="100"/>
      <c r="F92" s="100"/>
      <c r="G92" s="100"/>
      <c r="H92" s="100"/>
      <c r="I92" s="100"/>
      <c r="J92" s="161"/>
      <c r="K92" s="100"/>
    </row>
    <row r="93" spans="1:11" x14ac:dyDescent="0.25">
      <c r="D93" s="205"/>
      <c r="E93" s="100"/>
      <c r="F93" s="100"/>
      <c r="G93" s="100"/>
      <c r="H93" s="100"/>
      <c r="I93" s="100"/>
      <c r="J93" s="161"/>
      <c r="K93" s="100"/>
    </row>
    <row r="94" spans="1:11" x14ac:dyDescent="0.25">
      <c r="A94" s="157"/>
      <c r="B94" s="441"/>
      <c r="C94" s="286">
        <v>0</v>
      </c>
      <c r="D94" s="130">
        <f>B94*C94</f>
        <v>0</v>
      </c>
      <c r="E94" s="100"/>
      <c r="F94" s="100"/>
      <c r="G94" s="100"/>
      <c r="H94" s="100"/>
      <c r="I94" s="100"/>
      <c r="J94" s="161"/>
      <c r="K94" s="100"/>
    </row>
    <row r="95" spans="1:11" x14ac:dyDescent="0.25">
      <c r="A95" s="157"/>
      <c r="B95" s="441"/>
      <c r="C95" s="286">
        <v>0</v>
      </c>
      <c r="D95" s="131">
        <f t="shared" ref="D95:D98" si="7">B95*C95</f>
        <v>0</v>
      </c>
      <c r="E95" s="100"/>
      <c r="F95" s="100"/>
      <c r="G95" s="100"/>
      <c r="H95" s="100"/>
      <c r="I95" s="100"/>
      <c r="J95" s="161"/>
      <c r="K95" s="100"/>
    </row>
    <row r="96" spans="1:11" x14ac:dyDescent="0.25">
      <c r="A96" s="157"/>
      <c r="B96" s="441"/>
      <c r="C96" s="286">
        <v>0</v>
      </c>
      <c r="D96" s="131">
        <f t="shared" si="7"/>
        <v>0</v>
      </c>
      <c r="E96" s="100"/>
      <c r="F96" s="100"/>
      <c r="G96" s="100"/>
      <c r="H96" s="100"/>
      <c r="I96" s="100"/>
      <c r="J96" s="161"/>
      <c r="K96" s="100"/>
    </row>
    <row r="97" spans="1:11" x14ac:dyDescent="0.25">
      <c r="A97" s="157"/>
      <c r="B97" s="441"/>
      <c r="C97" s="286">
        <v>0</v>
      </c>
      <c r="D97" s="131">
        <f t="shared" si="7"/>
        <v>0</v>
      </c>
      <c r="E97" s="100"/>
      <c r="F97" s="100"/>
      <c r="G97" s="100"/>
      <c r="H97" s="100"/>
      <c r="I97" s="100"/>
      <c r="J97" s="161"/>
      <c r="K97" s="100"/>
    </row>
    <row r="98" spans="1:11" x14ac:dyDescent="0.25">
      <c r="A98" s="157"/>
      <c r="B98" s="441"/>
      <c r="C98" s="286">
        <v>0</v>
      </c>
      <c r="D98" s="132">
        <f t="shared" si="7"/>
        <v>0</v>
      </c>
      <c r="E98" s="100"/>
      <c r="F98" s="100"/>
      <c r="G98" s="100"/>
      <c r="H98" s="100"/>
      <c r="I98" s="100"/>
      <c r="J98" s="161"/>
      <c r="K98" s="100"/>
    </row>
    <row r="99" spans="1:11" x14ac:dyDescent="0.25">
      <c r="D99" s="109"/>
      <c r="E99" s="100"/>
      <c r="F99" s="100"/>
      <c r="G99" s="100"/>
      <c r="H99" s="100"/>
      <c r="I99" s="100"/>
      <c r="J99" s="161"/>
      <c r="K99" s="100"/>
    </row>
    <row r="100" spans="1:11" x14ac:dyDescent="0.25">
      <c r="A100" s="10" t="s">
        <v>127</v>
      </c>
      <c r="D100" s="211">
        <f>SUM(D94:D99)</f>
        <v>0</v>
      </c>
      <c r="E100" s="100"/>
      <c r="F100" s="100"/>
      <c r="G100" s="100"/>
      <c r="H100" s="100"/>
      <c r="I100" s="100"/>
      <c r="J100" s="161"/>
      <c r="K100" s="100"/>
    </row>
    <row r="101" spans="1:11" x14ac:dyDescent="0.25">
      <c r="A101" s="27"/>
      <c r="B101" s="27"/>
      <c r="C101" s="27"/>
      <c r="D101" s="8"/>
      <c r="E101" s="100"/>
      <c r="F101" s="100"/>
      <c r="G101" s="100"/>
      <c r="H101" s="100"/>
      <c r="I101" s="100"/>
      <c r="J101" s="161"/>
      <c r="K101" s="100"/>
    </row>
    <row r="102" spans="1:11" x14ac:dyDescent="0.25">
      <c r="A102" s="113" t="s">
        <v>69</v>
      </c>
      <c r="B102" s="110" t="s">
        <v>63</v>
      </c>
      <c r="C102" s="111" t="s">
        <v>15</v>
      </c>
    </row>
    <row r="103" spans="1:11" x14ac:dyDescent="0.25">
      <c r="A103" s="108"/>
      <c r="B103" s="38"/>
      <c r="C103" s="109"/>
    </row>
    <row r="104" spans="1:11" x14ac:dyDescent="0.25">
      <c r="A104" s="108" t="s">
        <v>70</v>
      </c>
      <c r="B104" s="157"/>
      <c r="C104" s="568">
        <v>0</v>
      </c>
    </row>
    <row r="105" spans="1:11" x14ac:dyDescent="0.25">
      <c r="A105" s="108" t="s">
        <v>71</v>
      </c>
      <c r="B105" s="157"/>
      <c r="C105" s="568">
        <v>0</v>
      </c>
    </row>
    <row r="106" spans="1:11" x14ac:dyDescent="0.25">
      <c r="A106" s="108" t="s">
        <v>72</v>
      </c>
      <c r="B106" s="157"/>
      <c r="C106" s="568">
        <v>0</v>
      </c>
    </row>
    <row r="107" spans="1:11" x14ac:dyDescent="0.25">
      <c r="A107" s="108" t="s">
        <v>62</v>
      </c>
      <c r="B107" s="157"/>
      <c r="C107" s="568">
        <v>0</v>
      </c>
    </row>
    <row r="108" spans="1:11" x14ac:dyDescent="0.25">
      <c r="A108" s="108" t="s">
        <v>62</v>
      </c>
      <c r="B108" s="157"/>
      <c r="C108" s="568">
        <v>0</v>
      </c>
    </row>
    <row r="109" spans="1:11" x14ac:dyDescent="0.25">
      <c r="A109" s="108" t="s">
        <v>62</v>
      </c>
      <c r="B109" s="157"/>
      <c r="C109" s="568">
        <v>0</v>
      </c>
    </row>
    <row r="110" spans="1:11" x14ac:dyDescent="0.25">
      <c r="A110" s="108" t="s">
        <v>62</v>
      </c>
      <c r="B110" s="157"/>
      <c r="C110" s="568">
        <v>0</v>
      </c>
    </row>
    <row r="111" spans="1:11" x14ac:dyDescent="0.25">
      <c r="A111" s="108"/>
      <c r="B111" s="38"/>
      <c r="C111" s="109"/>
    </row>
    <row r="112" spans="1:11" x14ac:dyDescent="0.25">
      <c r="A112" s="113" t="s">
        <v>73</v>
      </c>
      <c r="B112" s="38"/>
      <c r="C112" s="129">
        <f>SUM(C104,C105,C106,C107,C108,C109,C110)</f>
        <v>0</v>
      </c>
    </row>
    <row r="113" spans="1:9" x14ac:dyDescent="0.25">
      <c r="A113" s="278"/>
      <c r="B113" s="115"/>
      <c r="C113" s="116"/>
      <c r="D113" s="2"/>
      <c r="E113" s="2"/>
      <c r="F113" s="2"/>
      <c r="G113" s="2"/>
      <c r="H113" s="2"/>
      <c r="I113" s="2"/>
    </row>
    <row r="114" spans="1:9" x14ac:dyDescent="0.25">
      <c r="C114" s="107"/>
      <c r="E114" s="209"/>
    </row>
    <row r="115" spans="1:9" x14ac:dyDescent="0.25">
      <c r="A115" s="48" t="s">
        <v>156</v>
      </c>
      <c r="C115" s="109"/>
    </row>
    <row r="116" spans="1:9" x14ac:dyDescent="0.25">
      <c r="C116" s="109"/>
    </row>
    <row r="117" spans="1:9" x14ac:dyDescent="0.25">
      <c r="A117" s="48" t="s">
        <v>153</v>
      </c>
      <c r="B117" s="48" t="s">
        <v>63</v>
      </c>
      <c r="C117" s="111" t="s">
        <v>154</v>
      </c>
    </row>
    <row r="118" spans="1:9" x14ac:dyDescent="0.25">
      <c r="C118" s="109"/>
    </row>
    <row r="119" spans="1:9" x14ac:dyDescent="0.25">
      <c r="A119" s="490"/>
      <c r="B119" s="490"/>
      <c r="C119" s="491">
        <v>0</v>
      </c>
    </row>
    <row r="120" spans="1:9" x14ac:dyDescent="0.25">
      <c r="A120" s="490"/>
      <c r="B120" s="490"/>
      <c r="C120" s="491">
        <v>0</v>
      </c>
    </row>
    <row r="121" spans="1:9" x14ac:dyDescent="0.25">
      <c r="A121" s="490"/>
      <c r="B121" s="490"/>
      <c r="C121" s="491">
        <v>0</v>
      </c>
    </row>
    <row r="122" spans="1:9" x14ac:dyDescent="0.25">
      <c r="A122" s="490"/>
      <c r="B122" s="490"/>
      <c r="C122" s="491">
        <v>0</v>
      </c>
    </row>
    <row r="123" spans="1:9" x14ac:dyDescent="0.25">
      <c r="A123" s="490"/>
      <c r="B123" s="490"/>
      <c r="C123" s="491">
        <v>0</v>
      </c>
    </row>
    <row r="124" spans="1:9" x14ac:dyDescent="0.25">
      <c r="A124" s="490"/>
      <c r="B124" s="490"/>
      <c r="C124" s="491">
        <v>0</v>
      </c>
    </row>
    <row r="125" spans="1:9" x14ac:dyDescent="0.25">
      <c r="C125" s="109"/>
    </row>
    <row r="126" spans="1:9" x14ac:dyDescent="0.25">
      <c r="A126" s="10" t="s">
        <v>155</v>
      </c>
      <c r="C126" s="211">
        <f>SUM(C119:C125)</f>
        <v>0</v>
      </c>
    </row>
    <row r="127" spans="1:9" x14ac:dyDescent="0.25">
      <c r="A127" s="27"/>
      <c r="B127" s="27"/>
      <c r="C127" s="27"/>
    </row>
  </sheetData>
  <sheetProtection selectLockedCells="1"/>
  <mergeCells count="2">
    <mergeCell ref="A1:K1"/>
    <mergeCell ref="E3:H3"/>
  </mergeCells>
  <dataValidations count="1">
    <dataValidation type="whole" allowBlank="1" showInputMessage="1" showErrorMessage="1" error="Enter Whole Number" sqref="B94:B98 C60:C73 C79:D88 C39:C45 G86 C50:C54 C6:H15 C27:H31 C19:H23" xr:uid="{00000000-0002-0000-0A00-000000000000}">
      <formula1>0</formula1>
      <formula2>10000000</formula2>
    </dataValidation>
  </dataValidation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4"/>
  <dimension ref="A1:CI222"/>
  <sheetViews>
    <sheetView showGridLines="0" showZeros="0" topLeftCell="A115" zoomScaleNormal="100" workbookViewId="0">
      <selection activeCell="BL183" sqref="BL183"/>
    </sheetView>
  </sheetViews>
  <sheetFormatPr defaultRowHeight="15" x14ac:dyDescent="0.25"/>
  <cols>
    <col min="1" max="1" width="26.7109375" customWidth="1"/>
    <col min="2" max="2" width="8.42578125" style="3" customWidth="1"/>
    <col min="3" max="3" width="0.7109375" style="99" customWidth="1"/>
    <col min="4" max="4" width="8.42578125" style="3" hidden="1" customWidth="1"/>
    <col min="5" max="5" width="6.28515625" style="3" customWidth="1"/>
    <col min="6" max="6" width="13.28515625" style="3" customWidth="1"/>
    <col min="7" max="8" width="4.42578125" hidden="1" customWidth="1"/>
    <col min="9" max="12" width="10" customWidth="1"/>
    <col min="13" max="13" width="10" style="38" customWidth="1"/>
    <col min="14" max="14" width="0.85546875" customWidth="1"/>
    <col min="15" max="15" width="9.28515625" hidden="1" customWidth="1"/>
    <col min="16" max="16" width="8.28515625" hidden="1" customWidth="1"/>
    <col min="17" max="17" width="7.7109375" hidden="1" customWidth="1"/>
    <col min="18" max="20" width="12.7109375" hidden="1" customWidth="1"/>
    <col min="21" max="21" width="12.42578125" style="38" hidden="1" customWidth="1"/>
    <col min="22" max="22" width="12.7109375" hidden="1" customWidth="1"/>
    <col min="23" max="23" width="0.85546875" hidden="1" customWidth="1"/>
    <col min="24" max="24" width="8.7109375" hidden="1" customWidth="1"/>
    <col min="25" max="25" width="6.7109375" hidden="1" customWidth="1"/>
    <col min="26" max="26" width="6.85546875" hidden="1" customWidth="1"/>
    <col min="27" max="27" width="4.85546875" hidden="1" customWidth="1"/>
    <col min="28" max="29" width="12.7109375" hidden="1" customWidth="1"/>
    <col min="30" max="30" width="12.42578125" hidden="1" customWidth="1"/>
    <col min="31" max="32" width="12.7109375" hidden="1" customWidth="1"/>
    <col min="33" max="33" width="0.42578125" hidden="1" customWidth="1"/>
    <col min="34" max="34" width="8.42578125" hidden="1" customWidth="1"/>
    <col min="35" max="35" width="6.42578125" hidden="1" customWidth="1"/>
    <col min="36" max="36" width="6.85546875" hidden="1" customWidth="1"/>
    <col min="37" max="37" width="4.85546875" hidden="1" customWidth="1"/>
    <col min="38" max="42" width="12.7109375" hidden="1" customWidth="1"/>
    <col min="43" max="43" width="0.7109375" hidden="1" customWidth="1"/>
    <col min="44" max="44" width="8.42578125" hidden="1" customWidth="1"/>
    <col min="45" max="45" width="6.7109375" hidden="1" customWidth="1"/>
    <col min="46" max="46" width="6.85546875" hidden="1" customWidth="1"/>
    <col min="47" max="47" width="5" hidden="1" customWidth="1"/>
    <col min="48" max="49" width="12.7109375" hidden="1" customWidth="1"/>
    <col min="50" max="50" width="12.42578125" hidden="1" customWidth="1"/>
    <col min="51" max="52" width="12.7109375" hidden="1" customWidth="1"/>
    <col min="53" max="53" width="0.7109375" hidden="1" customWidth="1"/>
    <col min="54" max="61" width="9.140625" hidden="1" customWidth="1"/>
    <col min="62" max="62" width="21" customWidth="1"/>
    <col min="63" max="63" width="14.140625" customWidth="1"/>
    <col min="64" max="64" width="14.140625" style="2078" customWidth="1"/>
    <col min="65" max="65" width="10" style="2078" customWidth="1"/>
    <col min="66" max="66" width="9.42578125" bestFit="1" customWidth="1"/>
    <col min="67" max="67" width="6.42578125" bestFit="1" customWidth="1"/>
    <col min="68" max="68" width="6" bestFit="1" customWidth="1"/>
    <col min="69" max="69" width="7.140625" bestFit="1" customWidth="1"/>
    <col min="70" max="70" width="5" customWidth="1"/>
    <col min="71" max="71" width="7.42578125" bestFit="1" customWidth="1"/>
    <col min="73" max="73" width="6.7109375" customWidth="1"/>
    <col min="74" max="74" width="6.42578125" bestFit="1" customWidth="1"/>
    <col min="77" max="77" width="6.42578125" bestFit="1" customWidth="1"/>
    <col min="78" max="79" width="8.28515625" customWidth="1"/>
    <col min="80" max="80" width="8" customWidth="1"/>
    <col min="82" max="82" width="9.85546875" bestFit="1" customWidth="1"/>
  </cols>
  <sheetData>
    <row r="1" spans="1:77" ht="35.25" customHeight="1" x14ac:dyDescent="0.25">
      <c r="A1" s="1760"/>
      <c r="B1" s="3007" t="s">
        <v>119</v>
      </c>
      <c r="C1" s="3007"/>
      <c r="D1" s="3007"/>
      <c r="E1" s="3007"/>
      <c r="F1" s="3007"/>
      <c r="G1" s="3007"/>
      <c r="H1" s="3007"/>
      <c r="I1" s="3007"/>
      <c r="J1" s="3007"/>
      <c r="K1" s="3007"/>
      <c r="L1" s="3007"/>
      <c r="M1" s="3008"/>
      <c r="N1" s="858"/>
      <c r="O1" s="852"/>
      <c r="P1" s="852"/>
      <c r="Q1" s="853"/>
      <c r="R1" s="853"/>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770"/>
      <c r="BA1" s="774"/>
      <c r="BB1" s="774"/>
      <c r="BC1" s="774"/>
      <c r="BD1" s="774"/>
      <c r="BE1" s="775"/>
      <c r="BQ1" s="1190">
        <f>'Cover Sheet and Summary'!M4</f>
        <v>1</v>
      </c>
    </row>
    <row r="2" spans="1:77" ht="35.25" customHeight="1" thickBot="1" x14ac:dyDescent="0.3">
      <c r="A2" s="1761"/>
      <c r="B2" s="3014" t="s">
        <v>120</v>
      </c>
      <c r="C2" s="3014"/>
      <c r="D2" s="3014"/>
      <c r="E2" s="3014"/>
      <c r="F2" s="3014"/>
      <c r="G2" s="3014"/>
      <c r="H2" s="3014"/>
      <c r="I2" s="3014"/>
      <c r="J2" s="3014"/>
      <c r="K2" s="3014"/>
      <c r="L2" s="3014"/>
      <c r="M2" s="3015"/>
      <c r="N2" s="859"/>
      <c r="O2" s="854"/>
      <c r="P2" s="854"/>
      <c r="Q2" s="853"/>
      <c r="R2" s="853"/>
      <c r="S2" s="230"/>
      <c r="T2" s="230"/>
      <c r="U2" s="230"/>
      <c r="V2" s="230"/>
      <c r="W2" s="230"/>
      <c r="X2" s="230"/>
      <c r="Y2" s="230"/>
      <c r="Z2" s="230"/>
      <c r="AA2" s="230"/>
      <c r="AB2" s="230"/>
      <c r="AC2" s="230"/>
      <c r="AD2" s="230"/>
      <c r="AE2" s="230"/>
      <c r="AF2" s="230"/>
      <c r="AG2" s="230"/>
      <c r="AH2" s="230"/>
      <c r="AI2" s="230"/>
      <c r="AJ2" s="230"/>
      <c r="AK2" s="230"/>
      <c r="AL2" s="230"/>
      <c r="AM2" s="230"/>
      <c r="AN2" s="230"/>
      <c r="AO2" s="230"/>
      <c r="AP2" s="230"/>
      <c r="AQ2" s="230"/>
      <c r="AR2" s="230"/>
      <c r="AS2" s="230"/>
      <c r="AT2" s="230"/>
      <c r="AU2" s="230"/>
      <c r="AV2" s="230"/>
      <c r="AW2" s="230"/>
      <c r="AX2" s="230"/>
      <c r="AY2" s="230"/>
      <c r="AZ2" s="776"/>
      <c r="BA2" s="776"/>
      <c r="BB2" s="776"/>
      <c r="BC2" s="776"/>
      <c r="BD2" s="776"/>
      <c r="BE2" s="777"/>
    </row>
    <row r="3" spans="1:77" s="2" customFormat="1" ht="21.75" hidden="1" customHeight="1" x14ac:dyDescent="0.25">
      <c r="A3" s="1762"/>
      <c r="B3" s="1763"/>
      <c r="C3" s="1763"/>
      <c r="D3" s="1763"/>
      <c r="E3" s="1763"/>
      <c r="F3" s="1763"/>
      <c r="G3" s="1763"/>
      <c r="H3" s="1763"/>
      <c r="I3" s="1763"/>
      <c r="J3" s="1763"/>
      <c r="K3" s="1763"/>
      <c r="L3" s="1763"/>
      <c r="M3" s="1764"/>
      <c r="N3" s="860"/>
      <c r="O3" s="837"/>
      <c r="P3" s="837"/>
      <c r="Q3" s="837"/>
      <c r="R3" s="837"/>
      <c r="S3" s="226"/>
      <c r="T3" s="226"/>
      <c r="U3" s="226"/>
      <c r="V3" s="226"/>
      <c r="W3" s="226"/>
      <c r="X3" s="226"/>
      <c r="Y3" s="226"/>
      <c r="Z3" s="226"/>
      <c r="AA3" s="226"/>
      <c r="AB3" s="226"/>
      <c r="AC3" s="226"/>
      <c r="AD3" s="226"/>
      <c r="AE3" s="226"/>
      <c r="AF3" s="2712" t="s">
        <v>188</v>
      </c>
      <c r="AG3" s="2713"/>
      <c r="AH3" s="2712" t="s">
        <v>189</v>
      </c>
      <c r="AI3" s="2714"/>
      <c r="AJ3" s="827"/>
      <c r="AK3" s="2655"/>
      <c r="AL3" s="2656"/>
      <c r="AM3" s="832"/>
      <c r="AN3" s="52"/>
      <c r="AO3" s="226"/>
      <c r="AP3" s="226"/>
      <c r="AQ3" s="226"/>
      <c r="AR3" s="226"/>
      <c r="AS3" s="226"/>
      <c r="AT3" s="226"/>
      <c r="AU3" s="226"/>
      <c r="AV3" s="226"/>
      <c r="AW3" s="226"/>
      <c r="AX3" s="226"/>
      <c r="AY3" s="226"/>
      <c r="AZ3" s="226"/>
      <c r="BA3" s="226"/>
      <c r="BB3" s="226"/>
      <c r="BC3" s="226"/>
      <c r="BD3" s="226"/>
      <c r="BE3" s="226"/>
      <c r="BF3" s="837"/>
      <c r="BG3" s="837"/>
      <c r="BH3" s="837"/>
      <c r="BI3" s="837"/>
      <c r="BJ3" s="837"/>
      <c r="BK3" s="837"/>
      <c r="BL3" s="837"/>
      <c r="BM3" s="837"/>
      <c r="BN3" s="837"/>
      <c r="BO3" s="837"/>
      <c r="BP3" s="837"/>
      <c r="BQ3" s="837"/>
      <c r="BR3" s="837"/>
      <c r="BS3" s="100"/>
      <c r="BT3" s="100"/>
      <c r="BU3" s="100"/>
      <c r="BV3" s="838"/>
      <c r="BW3" s="838"/>
      <c r="BX3" s="838"/>
      <c r="BY3" s="838"/>
    </row>
    <row r="4" spans="1:77" s="2" customFormat="1" ht="21.75" customHeight="1" thickBot="1" x14ac:dyDescent="0.3">
      <c r="A4" s="1762"/>
      <c r="B4" s="1763"/>
      <c r="C4" s="1763"/>
      <c r="D4" s="1763"/>
      <c r="E4" s="1763"/>
      <c r="F4" s="1763"/>
      <c r="G4" s="1763"/>
      <c r="H4" s="1763"/>
      <c r="I4" s="1763"/>
      <c r="J4" s="1763"/>
      <c r="K4" s="1763"/>
      <c r="L4" s="1763"/>
      <c r="M4" s="1764"/>
      <c r="N4" s="860"/>
      <c r="O4" s="837"/>
      <c r="P4" s="837"/>
      <c r="Q4" s="837"/>
      <c r="R4" s="837"/>
      <c r="S4" s="226"/>
      <c r="T4" s="226"/>
      <c r="U4" s="226"/>
      <c r="V4" s="226"/>
      <c r="W4" s="226"/>
      <c r="X4" s="226"/>
      <c r="Y4" s="226"/>
      <c r="Z4" s="226"/>
      <c r="AA4" s="226"/>
      <c r="AB4" s="226"/>
      <c r="AC4" s="226"/>
      <c r="AD4" s="226"/>
      <c r="AE4" s="226"/>
      <c r="AF4" s="792" t="s">
        <v>143</v>
      </c>
      <c r="AG4" s="824" t="s">
        <v>144</v>
      </c>
      <c r="AH4" s="824" t="s">
        <v>143</v>
      </c>
      <c r="AI4" s="825" t="s">
        <v>144</v>
      </c>
      <c r="AJ4" s="828"/>
      <c r="AK4" s="833"/>
      <c r="AL4" s="830"/>
      <c r="AM4" s="834"/>
      <c r="AN4" s="52"/>
      <c r="AO4" s="226"/>
      <c r="AP4" s="226"/>
      <c r="AQ4" s="226"/>
      <c r="AR4" s="226"/>
      <c r="AS4" s="226"/>
      <c r="AT4" s="226"/>
      <c r="AU4" s="226"/>
      <c r="AV4" s="226"/>
      <c r="AW4" s="226"/>
      <c r="AX4" s="226"/>
      <c r="AY4" s="226"/>
      <c r="AZ4" s="226"/>
      <c r="BA4" s="226"/>
      <c r="BB4" s="226"/>
      <c r="BC4" s="226"/>
      <c r="BD4" s="226"/>
      <c r="BE4" s="226"/>
      <c r="BF4" s="837"/>
      <c r="BG4" s="837"/>
      <c r="BH4" s="837"/>
      <c r="BI4" s="837"/>
      <c r="BJ4" s="2302" t="s">
        <v>323</v>
      </c>
      <c r="BK4" s="837"/>
      <c r="BL4" s="837"/>
      <c r="BM4" s="837"/>
      <c r="BN4" s="837"/>
      <c r="BO4" s="837"/>
      <c r="BP4" s="837"/>
      <c r="BQ4" s="837"/>
      <c r="BR4" s="837"/>
      <c r="BS4" s="100"/>
      <c r="BT4" s="100"/>
      <c r="BU4" s="100"/>
      <c r="BV4" s="838"/>
      <c r="BW4" s="838"/>
      <c r="BX4" s="838"/>
      <c r="BY4" s="838"/>
    </row>
    <row r="5" spans="1:77" ht="21" customHeight="1" thickBot="1" x14ac:dyDescent="0.3">
      <c r="A5" s="1699" t="s">
        <v>116</v>
      </c>
      <c r="B5" s="2757">
        <f>'Cover Sheet and Summary'!B5:I5</f>
        <v>0</v>
      </c>
      <c r="C5" s="2758"/>
      <c r="D5" s="2758"/>
      <c r="E5" s="2758"/>
      <c r="F5" s="2758"/>
      <c r="G5" s="2758"/>
      <c r="H5" s="2758"/>
      <c r="I5" s="2758"/>
      <c r="J5" s="2758"/>
      <c r="K5" s="2758"/>
      <c r="L5" s="2758"/>
      <c r="M5" s="2952"/>
      <c r="N5" s="861"/>
      <c r="O5" s="855"/>
      <c r="P5" s="855"/>
      <c r="Q5" s="855"/>
      <c r="R5" s="855"/>
      <c r="S5" s="471"/>
      <c r="T5" s="471"/>
      <c r="U5" s="471"/>
      <c r="V5" s="471"/>
      <c r="W5" s="471"/>
      <c r="X5" s="471"/>
      <c r="Y5" s="471"/>
      <c r="Z5" s="471"/>
      <c r="AA5" s="471"/>
      <c r="AB5" s="471"/>
      <c r="AC5" s="2704" t="s">
        <v>192</v>
      </c>
      <c r="AD5" s="2705"/>
      <c r="AE5" s="2706"/>
      <c r="AF5" s="793">
        <v>1</v>
      </c>
      <c r="AG5" s="793">
        <v>2012</v>
      </c>
      <c r="AH5" s="794">
        <v>12</v>
      </c>
      <c r="AI5" s="794">
        <v>2013</v>
      </c>
      <c r="AJ5" s="829"/>
      <c r="AK5" s="2657"/>
      <c r="AL5" s="2658"/>
      <c r="AM5" s="428"/>
      <c r="AN5" s="52"/>
      <c r="AO5" s="524"/>
      <c r="AP5" s="524"/>
      <c r="AQ5" s="524"/>
      <c r="AR5" s="52"/>
      <c r="AS5" s="52"/>
      <c r="AT5" s="52"/>
      <c r="AU5" s="52"/>
      <c r="AV5" s="52"/>
      <c r="AW5" s="52"/>
      <c r="AX5" s="52"/>
      <c r="AY5" s="52"/>
      <c r="AZ5" s="52"/>
      <c r="BA5" s="52"/>
      <c r="BB5" s="52"/>
      <c r="BC5" s="52"/>
      <c r="BD5" s="52"/>
      <c r="BE5" s="52"/>
      <c r="BF5" s="100"/>
      <c r="BG5" s="100"/>
      <c r="BH5" s="100"/>
      <c r="BI5" s="100"/>
      <c r="BJ5" s="2303" t="s">
        <v>324</v>
      </c>
      <c r="BK5" s="100"/>
      <c r="BL5" s="100"/>
      <c r="BM5" s="100"/>
      <c r="BN5" s="100"/>
      <c r="BO5" s="100"/>
      <c r="BP5" s="100"/>
      <c r="BQ5" s="100"/>
      <c r="BR5" s="100"/>
      <c r="BS5" s="100"/>
      <c r="BT5" s="100"/>
      <c r="BU5" s="100"/>
      <c r="BV5" s="838"/>
      <c r="BW5" s="838"/>
      <c r="BX5" s="838"/>
      <c r="BY5" s="838"/>
    </row>
    <row r="6" spans="1:77" ht="16.899999999999999" customHeight="1" thickBot="1" x14ac:dyDescent="0.3">
      <c r="A6" s="1700" t="s">
        <v>117</v>
      </c>
      <c r="B6" s="2873">
        <f>'Cover Sheet and Summary'!B6:G6</f>
        <v>0</v>
      </c>
      <c r="C6" s="2874"/>
      <c r="D6" s="2874"/>
      <c r="E6" s="2874"/>
      <c r="F6" s="2874"/>
      <c r="G6" s="2875"/>
      <c r="H6" s="1970"/>
      <c r="I6" s="1701" t="s">
        <v>118</v>
      </c>
      <c r="J6" s="2873">
        <f>'Cover Sheet and Summary'!I6</f>
        <v>0</v>
      </c>
      <c r="K6" s="2874"/>
      <c r="L6" s="2874"/>
      <c r="M6" s="2953"/>
      <c r="N6" s="862"/>
      <c r="O6" s="856"/>
      <c r="P6" s="856"/>
      <c r="Q6" s="856"/>
      <c r="R6" s="856"/>
      <c r="S6" s="817"/>
      <c r="T6" s="817"/>
      <c r="U6" s="817"/>
      <c r="V6" s="817"/>
      <c r="W6" s="817"/>
      <c r="X6" s="817"/>
      <c r="Y6" s="817"/>
      <c r="Z6" s="817"/>
      <c r="AA6" s="817"/>
      <c r="AB6" s="817"/>
      <c r="AC6" s="2707"/>
      <c r="AD6" s="2708"/>
      <c r="AE6" s="2709"/>
      <c r="AF6" s="818"/>
      <c r="AG6" s="793"/>
      <c r="AH6" s="794"/>
      <c r="AI6" s="794"/>
      <c r="AJ6" s="829"/>
      <c r="AK6" s="2659"/>
      <c r="AL6" s="2660"/>
      <c r="AM6" s="430"/>
      <c r="AN6" s="52"/>
      <c r="AO6" s="524"/>
      <c r="AP6" s="524"/>
      <c r="AQ6" s="524"/>
      <c r="AR6" s="52"/>
      <c r="AS6" s="52"/>
      <c r="AT6" s="52"/>
      <c r="AU6" s="52"/>
      <c r="AV6" s="52"/>
      <c r="AW6" s="52"/>
      <c r="AX6" s="52"/>
      <c r="AY6" s="52"/>
      <c r="AZ6" s="52"/>
      <c r="BA6" s="52"/>
      <c r="BB6" s="52"/>
      <c r="BC6" s="52"/>
      <c r="BD6" s="52"/>
      <c r="BE6" s="52"/>
      <c r="BF6" s="100"/>
      <c r="BG6" s="100"/>
      <c r="BH6" s="100"/>
      <c r="BI6" s="100"/>
      <c r="BJ6" s="100"/>
      <c r="BK6" s="100"/>
      <c r="BL6" s="100"/>
      <c r="BM6" s="100"/>
      <c r="BN6" s="100"/>
      <c r="BO6" s="100"/>
      <c r="BP6" s="100"/>
      <c r="BQ6" s="100"/>
      <c r="BR6" s="100"/>
      <c r="BS6" s="100"/>
      <c r="BT6" s="100"/>
      <c r="BU6" s="100"/>
      <c r="BV6" s="838"/>
      <c r="BW6" s="838"/>
      <c r="BX6" s="838"/>
      <c r="BY6" s="838"/>
    </row>
    <row r="7" spans="1:77" ht="19.5" customHeight="1" thickBot="1" x14ac:dyDescent="0.4">
      <c r="A7" s="1704"/>
      <c r="B7" s="1714"/>
      <c r="C7" s="1714"/>
      <c r="D7" s="1714"/>
      <c r="E7" s="1714"/>
      <c r="F7" s="1714"/>
      <c r="G7" s="1730"/>
      <c r="H7" s="1730"/>
      <c r="I7" s="1765"/>
      <c r="J7" s="1759"/>
      <c r="K7" s="1765"/>
      <c r="L7" s="1765"/>
      <c r="M7" s="1765"/>
      <c r="N7" s="863"/>
      <c r="O7" s="857"/>
      <c r="P7" s="857"/>
      <c r="Q7" s="857"/>
      <c r="R7" s="857"/>
      <c r="S7" s="819"/>
      <c r="T7" s="819"/>
      <c r="U7" s="819"/>
      <c r="V7" s="819"/>
      <c r="W7" s="819"/>
      <c r="X7" s="819"/>
      <c r="Y7" s="819"/>
      <c r="Z7" s="819"/>
      <c r="AA7" s="819"/>
      <c r="AB7" s="819"/>
      <c r="AC7" s="2704"/>
      <c r="AD7" s="2705"/>
      <c r="AE7" s="2706"/>
      <c r="AF7" s="793"/>
      <c r="AG7" s="793"/>
      <c r="AH7" s="794"/>
      <c r="AI7" s="794"/>
      <c r="AJ7" s="829"/>
      <c r="AK7" s="2661"/>
      <c r="AL7" s="2662"/>
      <c r="AM7" s="429"/>
      <c r="AN7" s="52"/>
      <c r="AO7" s="454"/>
      <c r="AP7" s="454"/>
      <c r="AQ7" s="454"/>
      <c r="AR7" s="52"/>
      <c r="AS7" s="52"/>
      <c r="AT7" s="52"/>
      <c r="AU7" s="52"/>
      <c r="AV7" s="52"/>
      <c r="AW7" s="52"/>
      <c r="AX7" s="52"/>
      <c r="AY7" s="52"/>
      <c r="AZ7" s="52"/>
      <c r="BA7" s="52"/>
      <c r="BB7" s="52"/>
      <c r="BC7" s="52"/>
      <c r="BD7" s="52"/>
      <c r="BE7" s="52"/>
      <c r="BF7" s="100"/>
      <c r="BG7" s="100"/>
      <c r="BH7" s="100"/>
      <c r="BI7" s="100"/>
      <c r="BJ7" s="3009" t="s">
        <v>213</v>
      </c>
      <c r="BK7" s="3009"/>
      <c r="BL7" s="3009"/>
      <c r="BM7" s="3009"/>
      <c r="BN7" s="3009"/>
      <c r="BO7" s="100"/>
      <c r="BP7" s="100"/>
      <c r="BQ7" s="100"/>
      <c r="BR7" s="100"/>
      <c r="BS7" s="100"/>
      <c r="BT7" s="100"/>
      <c r="BU7" s="100"/>
      <c r="BV7" s="838"/>
      <c r="BW7" s="838"/>
      <c r="BX7" s="838"/>
      <c r="BY7" s="838"/>
    </row>
    <row r="8" spans="1:77" ht="18" hidden="1" customHeight="1" x14ac:dyDescent="0.25">
      <c r="A8" s="1705" t="s">
        <v>0</v>
      </c>
      <c r="B8" s="3032" t="s">
        <v>1</v>
      </c>
      <c r="C8" s="1766"/>
      <c r="D8" s="1714"/>
      <c r="E8" s="1714"/>
      <c r="F8" s="1714"/>
      <c r="G8" s="1730"/>
      <c r="H8" s="1730"/>
      <c r="I8" s="1730"/>
      <c r="J8" s="1767"/>
      <c r="K8" s="1768"/>
      <c r="L8" s="1768"/>
      <c r="M8" s="1768"/>
      <c r="N8" s="864"/>
      <c r="O8" s="846"/>
      <c r="P8" s="846"/>
      <c r="Q8" s="846"/>
      <c r="R8" s="846"/>
      <c r="S8" s="781"/>
      <c r="T8" s="781"/>
      <c r="U8" s="781"/>
      <c r="V8" s="781"/>
      <c r="W8" s="781"/>
      <c r="X8" s="781"/>
      <c r="Y8" s="781"/>
      <c r="Z8" s="781"/>
      <c r="AA8" s="781"/>
      <c r="AB8" s="781"/>
      <c r="AC8" s="2707"/>
      <c r="AD8" s="2708"/>
      <c r="AE8" s="2709"/>
      <c r="AF8" s="818"/>
      <c r="AG8" s="793"/>
      <c r="AH8" s="794"/>
      <c r="AI8" s="793"/>
      <c r="AJ8" s="52"/>
      <c r="AK8" s="52"/>
      <c r="AL8" s="52"/>
      <c r="AM8" s="52"/>
      <c r="AN8" s="52"/>
      <c r="AO8" s="52"/>
      <c r="AP8" s="52"/>
      <c r="AQ8" s="52"/>
      <c r="AR8" s="52"/>
      <c r="AS8" s="52"/>
      <c r="AT8" s="52"/>
      <c r="AU8" s="52"/>
      <c r="AV8" s="52"/>
      <c r="AW8" s="52"/>
      <c r="AX8" s="52"/>
      <c r="AY8" s="52"/>
      <c r="AZ8" s="52"/>
      <c r="BA8" s="52"/>
      <c r="BB8" s="52"/>
      <c r="BC8" s="52"/>
      <c r="BD8" s="52"/>
      <c r="BE8" s="52"/>
      <c r="BF8" s="100"/>
      <c r="BG8" s="100"/>
      <c r="BH8" s="100"/>
      <c r="BI8" s="100"/>
      <c r="BJ8" s="100"/>
      <c r="BK8" s="100"/>
      <c r="BL8" s="100"/>
      <c r="BM8" s="100"/>
      <c r="BN8" s="100"/>
      <c r="BO8" s="100"/>
      <c r="BP8" s="100"/>
      <c r="BQ8" s="100"/>
      <c r="BR8" s="100"/>
      <c r="BS8" s="100"/>
      <c r="BT8" s="838"/>
      <c r="BU8" s="838"/>
      <c r="BV8" s="838"/>
      <c r="BW8" s="838"/>
      <c r="BX8" s="838"/>
      <c r="BY8" s="838"/>
    </row>
    <row r="9" spans="1:77" ht="15" hidden="1" customHeight="1" x14ac:dyDescent="0.35">
      <c r="A9" s="1706"/>
      <c r="B9" s="3033"/>
      <c r="C9" s="1769"/>
      <c r="D9" s="1714"/>
      <c r="E9" s="1714"/>
      <c r="F9" s="1714"/>
      <c r="G9" s="1427" t="s">
        <v>2</v>
      </c>
      <c r="H9" s="1427"/>
      <c r="I9" s="1427" t="s">
        <v>1</v>
      </c>
      <c r="J9" s="1427" t="s">
        <v>122</v>
      </c>
      <c r="K9" s="1726" t="s">
        <v>123</v>
      </c>
      <c r="L9" s="1726"/>
      <c r="M9" s="1726"/>
      <c r="N9" s="865"/>
      <c r="O9" s="847"/>
      <c r="P9" s="847"/>
      <c r="Q9" s="847"/>
      <c r="R9" s="847"/>
      <c r="S9" s="151"/>
      <c r="T9" s="151"/>
      <c r="U9" s="151"/>
      <c r="V9" s="151"/>
      <c r="W9" s="151"/>
      <c r="X9" s="151"/>
      <c r="Y9" s="151"/>
      <c r="Z9" s="151"/>
      <c r="AA9" s="151"/>
      <c r="AB9" s="151"/>
      <c r="AC9" s="151"/>
      <c r="AD9" s="151"/>
      <c r="AE9" s="151"/>
      <c r="AF9" s="151"/>
      <c r="AG9" s="151"/>
      <c r="AH9" s="794"/>
      <c r="AI9" s="151"/>
      <c r="AJ9" s="151"/>
      <c r="AK9" s="151"/>
      <c r="AL9" s="151"/>
      <c r="AM9" s="151"/>
      <c r="AN9" s="151"/>
      <c r="AO9" s="151"/>
      <c r="AP9" s="151"/>
      <c r="AQ9" s="52"/>
      <c r="AR9" s="52"/>
      <c r="AS9" s="52"/>
      <c r="AT9" s="52"/>
      <c r="AU9" s="52"/>
      <c r="AV9" s="52"/>
      <c r="AW9" s="52"/>
      <c r="AX9" s="52"/>
      <c r="AY9" s="52"/>
      <c r="AZ9" s="52"/>
      <c r="BA9" s="52"/>
      <c r="BB9" s="52"/>
      <c r="BC9" s="52"/>
      <c r="BD9" s="52"/>
      <c r="BE9" s="52"/>
      <c r="BF9" s="100"/>
      <c r="BG9" s="100"/>
      <c r="BH9" s="100"/>
      <c r="BI9" s="100"/>
      <c r="BJ9" s="100"/>
      <c r="BK9" s="100"/>
      <c r="BL9" s="100"/>
      <c r="BM9" s="100"/>
      <c r="BN9" s="100"/>
      <c r="BO9" s="100"/>
      <c r="BP9" s="100"/>
      <c r="BQ9" s="100"/>
      <c r="BR9" s="100"/>
      <c r="BS9" s="100"/>
      <c r="BT9" s="838"/>
      <c r="BU9" s="838"/>
      <c r="BV9" s="838"/>
      <c r="BW9" s="838"/>
      <c r="BX9" s="838"/>
      <c r="BY9" s="838"/>
    </row>
    <row r="10" spans="1:77" ht="21.75" hidden="1" thickBot="1" x14ac:dyDescent="0.4">
      <c r="A10" s="1704"/>
      <c r="B10" s="3034"/>
      <c r="C10" s="1769"/>
      <c r="D10" s="1714"/>
      <c r="E10" s="1714"/>
      <c r="F10" s="1714"/>
      <c r="G10" s="1726"/>
      <c r="H10" s="1726"/>
      <c r="I10" s="1726"/>
      <c r="J10" s="1726"/>
      <c r="K10" s="1726"/>
      <c r="L10" s="1726"/>
      <c r="M10" s="1726"/>
      <c r="N10" s="865"/>
      <c r="O10" s="847"/>
      <c r="P10" s="847"/>
      <c r="Q10" s="847"/>
      <c r="R10" s="847"/>
      <c r="S10" s="151"/>
      <c r="T10" s="151"/>
      <c r="U10" s="151"/>
      <c r="V10" s="151"/>
      <c r="W10" s="151"/>
      <c r="X10" s="151"/>
      <c r="Y10" s="151"/>
      <c r="Z10" s="151"/>
      <c r="AA10" s="151"/>
      <c r="AB10" s="151"/>
      <c r="AC10" s="2707"/>
      <c r="AD10" s="2708"/>
      <c r="AE10" s="2709"/>
      <c r="AF10" s="818"/>
      <c r="AG10" s="793"/>
      <c r="AH10" s="794"/>
      <c r="AI10" s="831"/>
      <c r="AJ10" s="49"/>
      <c r="AK10" s="49"/>
      <c r="AL10" s="49"/>
      <c r="AM10" s="52"/>
      <c r="AN10" s="52"/>
      <c r="AO10" s="52"/>
      <c r="AP10" s="52"/>
      <c r="AQ10" s="52"/>
      <c r="AR10" s="52"/>
      <c r="AS10" s="52"/>
      <c r="AT10" s="52"/>
      <c r="AU10" s="52"/>
      <c r="AV10" s="52"/>
      <c r="AW10" s="52"/>
      <c r="AX10" s="52"/>
      <c r="AY10" s="52"/>
      <c r="AZ10" s="52"/>
      <c r="BA10" s="52"/>
      <c r="BB10" s="52"/>
      <c r="BC10" s="52"/>
      <c r="BD10" s="52"/>
      <c r="BE10" s="52"/>
      <c r="BF10" s="100"/>
      <c r="BG10" s="100"/>
      <c r="BH10" s="100"/>
      <c r="BI10" s="100"/>
      <c r="BJ10" s="100"/>
      <c r="BK10" s="100"/>
      <c r="BL10" s="100"/>
      <c r="BM10" s="100"/>
      <c r="BN10" s="100"/>
      <c r="BO10" s="100"/>
      <c r="BP10" s="100"/>
      <c r="BQ10" s="100"/>
      <c r="BR10" s="100"/>
      <c r="BS10" s="100"/>
      <c r="BT10" s="838"/>
      <c r="BU10" s="838"/>
      <c r="BV10" s="838"/>
      <c r="BW10" s="838"/>
      <c r="BX10" s="838"/>
      <c r="BY10" s="838"/>
    </row>
    <row r="11" spans="1:77" ht="21.75" hidden="1" thickBot="1" x14ac:dyDescent="0.4">
      <c r="A11" s="1704"/>
      <c r="B11" s="1710"/>
      <c r="C11" s="1710"/>
      <c r="D11" s="3029" t="s">
        <v>97</v>
      </c>
      <c r="E11" s="3030"/>
      <c r="F11" s="3031"/>
      <c r="G11" s="1730"/>
      <c r="H11" s="1730"/>
      <c r="I11" s="1726"/>
      <c r="J11" s="1726"/>
      <c r="K11" s="1726"/>
      <c r="L11" s="1726"/>
      <c r="M11" s="1726"/>
      <c r="N11" s="865"/>
      <c r="O11" s="847"/>
      <c r="P11" s="847"/>
      <c r="Q11" s="847"/>
      <c r="R11" s="847"/>
      <c r="S11" s="151"/>
      <c r="T11" s="151"/>
      <c r="U11" s="151"/>
      <c r="V11" s="151"/>
      <c r="W11" s="151"/>
      <c r="X11" s="151"/>
      <c r="Y11" s="151"/>
      <c r="Z11" s="151"/>
      <c r="AA11" s="151"/>
      <c r="AB11" s="151"/>
      <c r="AC11" s="2710"/>
      <c r="AD11" s="2711"/>
      <c r="AE11" s="2711"/>
      <c r="AF11" s="822"/>
      <c r="AG11" s="151"/>
      <c r="AH11" s="216"/>
      <c r="AI11" s="2663"/>
      <c r="AJ11" s="2664"/>
      <c r="AK11" s="2664"/>
      <c r="AL11" s="2665"/>
      <c r="AM11" s="64"/>
      <c r="AN11" s="64"/>
      <c r="AO11" s="52"/>
      <c r="AP11" s="52"/>
      <c r="AQ11" s="52"/>
      <c r="AR11" s="52"/>
      <c r="AS11" s="433"/>
      <c r="AT11" s="433"/>
      <c r="AU11" s="52"/>
      <c r="AV11" s="52"/>
      <c r="AW11" s="52"/>
      <c r="AX11" s="52"/>
      <c r="AY11" s="52"/>
      <c r="AZ11" s="52"/>
      <c r="BA11" s="52"/>
      <c r="BB11" s="52"/>
      <c r="BC11" s="52"/>
      <c r="BD11" s="52"/>
      <c r="BE11" s="52"/>
      <c r="BF11" s="100"/>
      <c r="BG11" s="100"/>
      <c r="BH11" s="100"/>
      <c r="BI11" s="100"/>
      <c r="BJ11" s="100"/>
      <c r="BK11" s="100"/>
      <c r="BL11" s="100"/>
      <c r="BM11" s="100"/>
      <c r="BN11" s="100"/>
      <c r="BO11" s="100"/>
      <c r="BP11" s="100"/>
      <c r="BQ11" s="100"/>
      <c r="BR11" s="100"/>
      <c r="BS11" s="100"/>
      <c r="BT11" s="838"/>
      <c r="BU11" s="838"/>
      <c r="BV11" s="838"/>
      <c r="BW11" s="838"/>
      <c r="BX11" s="838"/>
      <c r="BY11" s="838"/>
    </row>
    <row r="12" spans="1:77" ht="16.5" hidden="1" customHeight="1" x14ac:dyDescent="0.35">
      <c r="A12" s="2596" t="s">
        <v>4</v>
      </c>
      <c r="B12" s="3016" t="s">
        <v>6</v>
      </c>
      <c r="C12" s="1770"/>
      <c r="D12" s="3019" t="s">
        <v>90</v>
      </c>
      <c r="E12" s="3020"/>
      <c r="F12" s="3021"/>
      <c r="G12" s="1730"/>
      <c r="H12" s="1730"/>
      <c r="I12" s="1726">
        <v>0</v>
      </c>
      <c r="J12" s="1726"/>
      <c r="K12" s="1726">
        <v>1</v>
      </c>
      <c r="L12" s="1726"/>
      <c r="M12" s="1726"/>
      <c r="N12" s="866"/>
      <c r="O12" s="848"/>
      <c r="P12" s="848"/>
      <c r="Q12" s="848"/>
      <c r="R12" s="848"/>
      <c r="S12" s="169"/>
      <c r="T12" s="169"/>
      <c r="U12" s="169"/>
      <c r="V12" s="169"/>
      <c r="W12" s="169"/>
      <c r="X12" s="169"/>
      <c r="Y12" s="169"/>
      <c r="Z12" s="169"/>
      <c r="AA12" s="169"/>
      <c r="AB12" s="169"/>
      <c r="AC12" s="169">
        <v>2</v>
      </c>
      <c r="AD12" s="169">
        <v>3</v>
      </c>
      <c r="AE12" s="169">
        <v>4</v>
      </c>
      <c r="AF12" s="169"/>
      <c r="AG12" s="169">
        <v>5</v>
      </c>
      <c r="AH12" s="169">
        <v>6</v>
      </c>
      <c r="AI12" s="405"/>
      <c r="AJ12" s="14"/>
      <c r="AK12" s="14"/>
      <c r="AL12" s="265"/>
      <c r="AM12" s="52"/>
      <c r="AN12" s="52"/>
      <c r="AO12" s="52"/>
      <c r="AP12" s="52"/>
      <c r="AQ12" s="52"/>
      <c r="AR12" s="52"/>
      <c r="AS12" s="52"/>
      <c r="AT12" s="52"/>
      <c r="AU12" s="52"/>
      <c r="AV12" s="52"/>
      <c r="AW12" s="52"/>
      <c r="AX12" s="52"/>
      <c r="AY12" s="52"/>
      <c r="AZ12" s="52"/>
      <c r="BA12" s="52"/>
      <c r="BB12" s="52"/>
      <c r="BC12" s="52"/>
      <c r="BD12" s="52"/>
      <c r="BE12" s="52"/>
      <c r="BF12" s="100"/>
      <c r="BG12" s="100"/>
      <c r="BH12" s="100"/>
      <c r="BI12" s="100"/>
      <c r="BJ12" s="100"/>
      <c r="BK12" s="100"/>
      <c r="BL12" s="100"/>
      <c r="BM12" s="100"/>
      <c r="BN12" s="100"/>
      <c r="BO12" s="100"/>
      <c r="BP12" s="100"/>
      <c r="BQ12" s="100"/>
      <c r="BR12" s="100"/>
      <c r="BS12" s="100"/>
      <c r="BT12" s="838"/>
      <c r="BU12" s="838"/>
      <c r="BV12" s="838"/>
      <c r="BW12" s="838"/>
      <c r="BX12" s="838"/>
      <c r="BY12" s="838"/>
    </row>
    <row r="13" spans="1:77" ht="16.5" hidden="1" customHeight="1" x14ac:dyDescent="0.35">
      <c r="A13" s="2597"/>
      <c r="B13" s="3017"/>
      <c r="C13" s="1770"/>
      <c r="D13" s="3022">
        <v>3</v>
      </c>
      <c r="E13" s="3023"/>
      <c r="F13" s="3024"/>
      <c r="G13" s="1730"/>
      <c r="H13" s="1730"/>
      <c r="I13" s="1726"/>
      <c r="J13" s="1726"/>
      <c r="K13" s="1726"/>
      <c r="L13" s="1726"/>
      <c r="M13" s="1726"/>
      <c r="N13" s="865"/>
      <c r="O13" s="847"/>
      <c r="P13" s="847"/>
      <c r="Q13" s="847"/>
      <c r="R13" s="847"/>
      <c r="S13" s="151"/>
      <c r="T13" s="151"/>
      <c r="U13" s="151"/>
      <c r="V13" s="151"/>
      <c r="W13" s="151"/>
      <c r="X13" s="151"/>
      <c r="Y13" s="151"/>
      <c r="Z13" s="151"/>
      <c r="AA13" s="151"/>
      <c r="AB13" s="151"/>
      <c r="AC13" s="780"/>
      <c r="AD13" s="151"/>
      <c r="AE13" s="151"/>
      <c r="AF13" s="151"/>
      <c r="AG13" s="151"/>
      <c r="AH13" s="151"/>
      <c r="AI13" s="835"/>
      <c r="AJ13" s="15"/>
      <c r="AK13" s="41"/>
      <c r="AL13" s="266"/>
      <c r="AM13" s="151"/>
      <c r="AN13" s="52"/>
      <c r="AO13" s="52"/>
      <c r="AP13" s="52"/>
      <c r="AQ13" s="52"/>
      <c r="AR13" s="52"/>
      <c r="AS13" s="502"/>
      <c r="AT13" s="52"/>
      <c r="AU13" s="52"/>
      <c r="AV13" s="52"/>
      <c r="AW13" s="52"/>
      <c r="AX13" s="52"/>
      <c r="AY13" s="52"/>
      <c r="AZ13" s="52"/>
      <c r="BA13" s="52"/>
      <c r="BB13" s="52"/>
      <c r="BC13" s="52"/>
      <c r="BD13" s="52"/>
      <c r="BE13" s="52"/>
      <c r="BF13" s="100"/>
      <c r="BG13" s="100"/>
      <c r="BH13" s="100"/>
      <c r="BI13" s="100"/>
      <c r="BJ13" s="100"/>
      <c r="BK13" s="100"/>
      <c r="BL13" s="100"/>
      <c r="BM13" s="100"/>
      <c r="BN13" s="100"/>
      <c r="BO13" s="100"/>
      <c r="BP13" s="100"/>
      <c r="BQ13" s="100"/>
      <c r="BR13" s="100"/>
      <c r="BS13" s="100"/>
      <c r="BT13" s="838"/>
      <c r="BU13" s="838"/>
      <c r="BV13" s="838"/>
      <c r="BW13" s="838"/>
      <c r="BX13" s="838"/>
      <c r="BY13" s="838"/>
    </row>
    <row r="14" spans="1:77" ht="21" hidden="1" customHeight="1" thickBot="1" x14ac:dyDescent="0.4">
      <c r="A14" s="2597"/>
      <c r="B14" s="3018"/>
      <c r="C14" s="1770"/>
      <c r="D14" s="1771"/>
      <c r="E14" s="1771"/>
      <c r="F14" s="1771"/>
      <c r="G14" s="1726"/>
      <c r="H14" s="1726"/>
      <c r="I14" s="1730"/>
      <c r="J14" s="1730"/>
      <c r="K14" s="1730"/>
      <c r="L14" s="1730"/>
      <c r="M14" s="1730"/>
      <c r="N14" s="28"/>
      <c r="O14" s="100"/>
      <c r="P14" s="100"/>
      <c r="Q14" s="100"/>
      <c r="R14" s="100"/>
      <c r="S14" s="52"/>
      <c r="T14" s="52"/>
      <c r="U14" s="52"/>
      <c r="V14" s="52"/>
      <c r="W14" s="52"/>
      <c r="X14" s="52"/>
      <c r="Y14" s="52"/>
      <c r="Z14" s="52"/>
      <c r="AA14" s="52"/>
      <c r="AB14" s="52"/>
      <c r="AC14" s="52"/>
      <c r="AD14" s="52"/>
      <c r="AE14" s="52"/>
      <c r="AF14" s="814"/>
      <c r="AG14" s="52"/>
      <c r="AH14" s="52"/>
      <c r="AI14" s="836"/>
      <c r="AJ14" s="406"/>
      <c r="AK14" s="407"/>
      <c r="AL14" s="408"/>
      <c r="AM14" s="52"/>
      <c r="AN14" s="52"/>
      <c r="AO14" s="52"/>
      <c r="AP14" s="52"/>
      <c r="AQ14" s="52"/>
      <c r="AR14" s="52"/>
      <c r="AS14" s="502"/>
      <c r="AT14" s="52"/>
      <c r="AU14" s="52"/>
      <c r="AV14" s="52"/>
      <c r="AW14" s="52"/>
      <c r="AX14" s="52"/>
      <c r="AY14" s="52"/>
      <c r="AZ14" s="52"/>
      <c r="BA14" s="52"/>
      <c r="BB14" s="52"/>
      <c r="BC14" s="52"/>
      <c r="BD14" s="52"/>
      <c r="BE14" s="52"/>
      <c r="BF14" s="100"/>
      <c r="BG14" s="100"/>
      <c r="BH14" s="100"/>
      <c r="BI14" s="100"/>
      <c r="BJ14" s="100"/>
      <c r="BK14" s="100"/>
      <c r="BL14" s="100"/>
      <c r="BM14" s="100"/>
      <c r="BN14" s="100"/>
      <c r="BO14" s="100"/>
      <c r="BP14" s="100"/>
      <c r="BQ14" s="100"/>
      <c r="BR14" s="100"/>
      <c r="BS14" s="100"/>
      <c r="BT14" s="838"/>
      <c r="BU14" s="838"/>
      <c r="BV14" s="838"/>
      <c r="BW14" s="838"/>
      <c r="BX14" s="838"/>
      <c r="BY14" s="838"/>
    </row>
    <row r="15" spans="1:77" ht="15.75" hidden="1" thickBot="1" x14ac:dyDescent="0.3">
      <c r="A15" s="1707"/>
      <c r="B15" s="1714" t="s">
        <v>6</v>
      </c>
      <c r="C15" s="1714"/>
      <c r="D15" s="1714"/>
      <c r="E15" s="1714"/>
      <c r="F15" s="1714"/>
      <c r="G15" s="1730"/>
      <c r="H15" s="1730"/>
      <c r="I15" s="1730"/>
      <c r="J15" s="1730"/>
      <c r="K15" s="1730"/>
      <c r="L15" s="1730"/>
      <c r="M15" s="1730"/>
      <c r="N15" s="28"/>
      <c r="O15" s="100"/>
      <c r="P15" s="100"/>
      <c r="Q15" s="100"/>
      <c r="R15" s="100"/>
      <c r="S15" s="28"/>
      <c r="T15" s="28"/>
      <c r="U15" s="28"/>
      <c r="V15" s="28"/>
      <c r="W15" s="28"/>
      <c r="X15" s="28"/>
      <c r="Y15" s="28"/>
      <c r="Z15" s="28"/>
      <c r="AA15" s="28"/>
      <c r="AB15" s="28"/>
      <c r="AC15" s="28"/>
      <c r="AD15" s="28"/>
      <c r="AE15" s="28"/>
      <c r="AF15" s="813" t="e">
        <f>IF(AF14=12,0,IF(AND($AH$6&lt;&gt;$AH$5,$AF$6&lt;7,$AF$5&lt;7,$AF$5&gt;#REF!),12-6+$AF$6,IF(AND($AH$5=$AH$6,$AF$5&gt;=7,$AF$6&lt;=12),0,IF(AND($AH$6=$AH$5,$AF$5&lt;7,$AF$6&lt;7),0,IF(AND($AH$5=$AH$6,$AF$5&lt;7,$AF$6&lt;=12),$AF$6-6,IF(AND($AH$5&lt;&gt;$AH$6,$AF$6&lt;7,$AF$5&gt;=7),0,IF(AND($AH$5&lt;&gt;$AH$6,$AF$6&lt;=7,$AF$5&lt;7),12-AF14,IF(AND($AH$6&lt;&gt;$AH$5,$AF$5&gt;=7,$AF$6&gt;=7,$AF$6&gt;$AF$5),12-AF14,IF(AND($AH$6&lt;&gt;$AH$5,$AF$5&gt;7,$AF$6&lt;$AF$5),12-AF14,IF(AND($AH$6&lt;&gt;$AH$5,$AF$6&gt;=7,$AF$5&gt;7),$AF$6-7,IF(AND($AH$6&lt;&gt;$AH$5,$AF$5&lt;=7,$AF$6&gt;=7),12-AF14)))))))))))</f>
        <v>#REF!</v>
      </c>
      <c r="AG15" s="28"/>
      <c r="AH15" s="28"/>
      <c r="AI15" s="28"/>
      <c r="AJ15" s="28"/>
      <c r="AK15" s="28"/>
      <c r="AL15" s="28"/>
      <c r="AM15" s="28"/>
      <c r="AN15" s="28"/>
      <c r="AO15" s="28"/>
      <c r="AP15" s="28"/>
      <c r="AQ15" s="28"/>
      <c r="AR15" s="28"/>
      <c r="AS15" s="28"/>
      <c r="AT15" s="28"/>
      <c r="AU15" s="28"/>
      <c r="AV15" s="28"/>
      <c r="AW15" s="28"/>
      <c r="AX15" s="28"/>
      <c r="AY15" s="28"/>
      <c r="AZ15" s="28"/>
      <c r="BA15" s="28"/>
      <c r="BB15" s="28"/>
      <c r="BC15" s="28"/>
      <c r="BD15" s="28"/>
      <c r="BE15" s="28"/>
      <c r="BF15" s="100"/>
      <c r="BG15" s="100"/>
      <c r="BH15" s="100"/>
      <c r="BI15" s="100"/>
      <c r="BJ15" s="100"/>
      <c r="BK15" s="100"/>
      <c r="BL15" s="100"/>
      <c r="BM15" s="100"/>
      <c r="BN15" s="100"/>
      <c r="BO15" s="100"/>
      <c r="BP15" s="100"/>
      <c r="BQ15" s="100"/>
      <c r="BR15" s="100"/>
      <c r="BS15" s="100"/>
      <c r="BT15" s="838"/>
      <c r="BU15" s="838"/>
      <c r="BV15" s="838"/>
      <c r="BW15" s="838"/>
      <c r="BX15" s="838"/>
      <c r="BY15" s="838"/>
    </row>
    <row r="16" spans="1:77" ht="15.75" hidden="1" thickBot="1" x14ac:dyDescent="0.3">
      <c r="A16" s="1707"/>
      <c r="B16" s="1714" t="s">
        <v>5</v>
      </c>
      <c r="C16" s="1714"/>
      <c r="D16" s="1714"/>
      <c r="E16" s="1714"/>
      <c r="F16" s="1714"/>
      <c r="G16" s="1730"/>
      <c r="H16" s="1730"/>
      <c r="I16" s="1730"/>
      <c r="J16" s="1730"/>
      <c r="K16" s="1730"/>
      <c r="L16" s="1730"/>
      <c r="M16" s="1730"/>
      <c r="N16" s="28"/>
      <c r="O16" s="100"/>
      <c r="P16" s="100"/>
      <c r="Q16" s="100"/>
      <c r="R16" s="100"/>
      <c r="S16" s="28"/>
      <c r="T16" s="28"/>
      <c r="U16" s="28"/>
      <c r="V16" s="28"/>
      <c r="W16" s="28"/>
      <c r="X16" s="28"/>
      <c r="Y16" s="28"/>
      <c r="Z16" s="28"/>
      <c r="AA16" s="28"/>
      <c r="AB16" s="28"/>
      <c r="AC16" s="28"/>
      <c r="AD16" s="28"/>
      <c r="AE16" s="28"/>
      <c r="AF16" s="28"/>
      <c r="AG16" s="28"/>
      <c r="AH16" s="28"/>
      <c r="AI16" s="28"/>
      <c r="AJ16" s="28"/>
      <c r="AK16" s="28"/>
      <c r="AL16" s="28"/>
      <c r="AM16" s="28"/>
      <c r="AN16" s="28"/>
      <c r="AO16" s="28"/>
      <c r="AP16" s="28"/>
      <c r="AQ16" s="28"/>
      <c r="AR16" s="28"/>
      <c r="AS16" s="28"/>
      <c r="AT16" s="28"/>
      <c r="AU16" s="28"/>
      <c r="AV16" s="28"/>
      <c r="AW16" s="28"/>
      <c r="AX16" s="28"/>
      <c r="AY16" s="28"/>
      <c r="AZ16" s="28"/>
      <c r="BA16" s="28"/>
      <c r="BB16" s="28"/>
      <c r="BC16" s="28"/>
      <c r="BD16" s="28"/>
      <c r="BE16" s="28"/>
      <c r="BF16" s="100"/>
      <c r="BG16" s="100"/>
      <c r="BH16" s="100"/>
      <c r="BI16" s="100"/>
      <c r="BJ16" s="100"/>
      <c r="BK16" s="100"/>
      <c r="BL16" s="100"/>
      <c r="BM16" s="100"/>
      <c r="BN16" s="100"/>
      <c r="BO16" s="100"/>
      <c r="BP16" s="100"/>
      <c r="BQ16" s="100"/>
      <c r="BR16" s="100"/>
      <c r="BS16" s="100"/>
      <c r="BT16" s="838"/>
      <c r="BU16" s="838"/>
      <c r="BV16" s="838"/>
      <c r="BW16" s="838"/>
      <c r="BX16" s="838"/>
      <c r="BY16" s="838"/>
    </row>
    <row r="17" spans="1:87" ht="15.75" hidden="1" thickBot="1" x14ac:dyDescent="0.3">
      <c r="A17" s="1707"/>
      <c r="B17" s="1714" t="s">
        <v>43</v>
      </c>
      <c r="C17" s="1714"/>
      <c r="D17" s="1714"/>
      <c r="E17" s="1714"/>
      <c r="F17" s="1714"/>
      <c r="G17" s="1730"/>
      <c r="H17" s="1730"/>
      <c r="I17" s="1730"/>
      <c r="J17" s="1730"/>
      <c r="K17" s="1730"/>
      <c r="L17" s="1730"/>
      <c r="M17" s="1730"/>
      <c r="N17" s="28"/>
      <c r="O17" s="100"/>
      <c r="P17" s="100"/>
      <c r="Q17" s="100"/>
      <c r="R17" s="100"/>
      <c r="S17" s="28"/>
      <c r="T17" s="28"/>
      <c r="U17" s="28"/>
      <c r="V17" s="28"/>
      <c r="W17" s="28"/>
      <c r="X17" s="28"/>
      <c r="Y17" s="28"/>
      <c r="Z17" s="28"/>
      <c r="AA17" s="28"/>
      <c r="AB17" s="28"/>
      <c r="AC17" s="28"/>
      <c r="AD17" s="28"/>
      <c r="AE17" s="28"/>
      <c r="AF17" s="28"/>
      <c r="AG17" s="28"/>
      <c r="AH17" s="28"/>
      <c r="AI17" s="28"/>
      <c r="AJ17" s="28"/>
      <c r="AK17" s="28"/>
      <c r="AL17" s="28"/>
      <c r="AM17" s="28"/>
      <c r="AN17" s="28"/>
      <c r="AO17" s="28"/>
      <c r="AP17" s="28"/>
      <c r="AQ17" s="28"/>
      <c r="AR17" s="28"/>
      <c r="AS17" s="28"/>
      <c r="AT17" s="28"/>
      <c r="AU17" s="28"/>
      <c r="AV17" s="28"/>
      <c r="AW17" s="28"/>
      <c r="AX17" s="28"/>
      <c r="AY17" s="28"/>
      <c r="AZ17" s="28"/>
      <c r="BA17" s="28"/>
      <c r="BB17" s="28"/>
      <c r="BC17" s="28"/>
      <c r="BD17" s="28"/>
      <c r="BE17" s="28"/>
      <c r="BF17" s="100"/>
      <c r="BG17" s="100"/>
      <c r="BH17" s="100"/>
      <c r="BI17" s="100"/>
      <c r="BJ17" s="100"/>
      <c r="BK17" s="100"/>
      <c r="BL17" s="100"/>
      <c r="BM17" s="100"/>
      <c r="BN17" s="100"/>
      <c r="BO17" s="100"/>
      <c r="BP17" s="100"/>
      <c r="BQ17" s="100"/>
      <c r="BR17" s="100"/>
      <c r="BS17" s="100"/>
      <c r="BT17" s="838"/>
      <c r="BU17" s="838"/>
      <c r="BV17" s="838"/>
      <c r="BW17" s="838"/>
      <c r="BX17" s="838"/>
      <c r="BY17" s="838"/>
    </row>
    <row r="18" spans="1:87" ht="15.75" hidden="1" thickBot="1" x14ac:dyDescent="0.3">
      <c r="A18" s="1707"/>
      <c r="B18" s="1714" t="s">
        <v>89</v>
      </c>
      <c r="C18" s="1714"/>
      <c r="D18" s="1714"/>
      <c r="E18" s="1714"/>
      <c r="F18" s="1714"/>
      <c r="G18" s="1730"/>
      <c r="H18" s="1730"/>
      <c r="I18" s="1730"/>
      <c r="J18" s="1730"/>
      <c r="K18" s="1730"/>
      <c r="L18" s="1730"/>
      <c r="M18" s="1730"/>
      <c r="N18" s="28"/>
      <c r="O18" s="100"/>
      <c r="P18" s="100"/>
      <c r="Q18" s="100"/>
      <c r="R18" s="100"/>
      <c r="S18" s="52"/>
      <c r="T18" s="52"/>
      <c r="U18" s="52"/>
      <c r="V18" s="52"/>
      <c r="W18" s="52"/>
      <c r="X18" s="52"/>
      <c r="Y18" s="52"/>
      <c r="Z18" s="52"/>
      <c r="AA18" s="52"/>
      <c r="AB18" s="52"/>
      <c r="AC18" s="52"/>
      <c r="AD18" s="52"/>
      <c r="AE18" s="52"/>
      <c r="AF18" s="52"/>
      <c r="AG18" s="52"/>
      <c r="AH18" s="52"/>
      <c r="AI18" s="52"/>
      <c r="AJ18" s="52"/>
      <c r="AK18" s="52"/>
      <c r="AL18" s="52"/>
      <c r="AM18" s="52"/>
      <c r="AN18" s="52"/>
      <c r="AO18" s="52"/>
      <c r="AP18" s="52"/>
      <c r="AQ18" s="52"/>
      <c r="AR18" s="52"/>
      <c r="AS18" s="52"/>
      <c r="AT18" s="52"/>
      <c r="AU18" s="52"/>
      <c r="AV18" s="52"/>
      <c r="AW18" s="52"/>
      <c r="AX18" s="52"/>
      <c r="AY18" s="52"/>
      <c r="AZ18" s="52"/>
      <c r="BA18" s="52"/>
      <c r="BB18" s="52"/>
      <c r="BC18" s="52"/>
      <c r="BD18" s="52"/>
      <c r="BE18" s="52"/>
      <c r="BF18" s="100"/>
      <c r="BG18" s="100"/>
      <c r="BH18" s="100"/>
      <c r="BI18" s="100"/>
      <c r="BJ18" s="100"/>
      <c r="BK18" s="100"/>
      <c r="BL18" s="100"/>
      <c r="BM18" s="100"/>
      <c r="BN18" s="100"/>
      <c r="BO18" s="100"/>
      <c r="BP18" s="100"/>
      <c r="BQ18" s="100"/>
      <c r="BR18" s="100"/>
      <c r="BS18" s="100"/>
      <c r="BT18" s="838"/>
      <c r="BU18" s="838"/>
      <c r="BV18" s="838"/>
      <c r="BW18" s="838"/>
      <c r="BX18" s="838"/>
      <c r="BY18" s="838"/>
    </row>
    <row r="19" spans="1:87" ht="15.75" hidden="1" thickBot="1" x14ac:dyDescent="0.3">
      <c r="A19" s="1707"/>
      <c r="B19" s="1714" t="s">
        <v>104</v>
      </c>
      <c r="C19" s="1714"/>
      <c r="D19" s="1714"/>
      <c r="E19" s="1714"/>
      <c r="F19" s="1714"/>
      <c r="G19" s="1730"/>
      <c r="H19" s="1730"/>
      <c r="I19" s="1730"/>
      <c r="J19" s="1730"/>
      <c r="K19" s="1730"/>
      <c r="L19" s="1730"/>
      <c r="M19" s="1730"/>
      <c r="N19" s="28"/>
      <c r="O19" s="100"/>
      <c r="P19" s="100"/>
      <c r="Q19" s="100"/>
      <c r="R19" s="100"/>
      <c r="S19" s="52"/>
      <c r="T19" s="52"/>
      <c r="U19" s="52"/>
      <c r="V19" s="52"/>
      <c r="W19" s="52"/>
      <c r="X19" s="52"/>
      <c r="Y19" s="52"/>
      <c r="Z19" s="52"/>
      <c r="AA19" s="52"/>
      <c r="AB19" s="52"/>
      <c r="AC19" s="52"/>
      <c r="AD19" s="52"/>
      <c r="AE19" s="52"/>
      <c r="AF19" s="52"/>
      <c r="AG19" s="52"/>
      <c r="AH19" s="52"/>
      <c r="AI19" s="52"/>
      <c r="AJ19" s="52"/>
      <c r="AK19" s="52"/>
      <c r="AL19" s="52"/>
      <c r="AM19" s="52"/>
      <c r="AN19" s="52"/>
      <c r="AO19" s="52"/>
      <c r="AP19" s="52"/>
      <c r="AQ19" s="52"/>
      <c r="AR19" s="52"/>
      <c r="AS19" s="52"/>
      <c r="AT19" s="52"/>
      <c r="AU19" s="52"/>
      <c r="AV19" s="52"/>
      <c r="AW19" s="52"/>
      <c r="AX19" s="52"/>
      <c r="AY19" s="52"/>
      <c r="AZ19" s="52"/>
      <c r="BA19" s="52"/>
      <c r="BB19" s="52"/>
      <c r="BC19" s="52"/>
      <c r="BD19" s="52"/>
      <c r="BE19" s="52"/>
      <c r="BF19" s="100"/>
      <c r="BG19" s="100"/>
      <c r="BH19" s="100"/>
      <c r="BI19" s="100"/>
      <c r="BJ19" s="100"/>
      <c r="BK19" s="100"/>
      <c r="BL19" s="100"/>
      <c r="BM19" s="100"/>
      <c r="BN19" s="100"/>
      <c r="BO19" s="100"/>
      <c r="BP19" s="100"/>
      <c r="BQ19" s="100"/>
      <c r="BR19" s="100"/>
      <c r="BS19" s="100"/>
      <c r="BT19" s="838"/>
      <c r="BU19" s="838"/>
      <c r="BV19" s="838"/>
      <c r="BW19" s="838"/>
      <c r="BX19" s="838"/>
      <c r="BY19" s="838"/>
    </row>
    <row r="20" spans="1:87" ht="15.75" hidden="1" thickBot="1" x14ac:dyDescent="0.3">
      <c r="A20" s="1707"/>
      <c r="B20" s="1714" t="s">
        <v>125</v>
      </c>
      <c r="C20" s="1714"/>
      <c r="D20" s="1714"/>
      <c r="E20" s="1714"/>
      <c r="F20" s="1714"/>
      <c r="G20" s="1730"/>
      <c r="H20" s="1730"/>
      <c r="I20" s="1730"/>
      <c r="J20" s="1730"/>
      <c r="K20" s="1730"/>
      <c r="L20" s="1730"/>
      <c r="M20" s="1730"/>
      <c r="N20" s="28"/>
      <c r="O20" s="100"/>
      <c r="P20" s="100"/>
      <c r="Q20" s="100"/>
      <c r="R20" s="100"/>
      <c r="S20" s="52"/>
      <c r="T20" s="52"/>
      <c r="U20" s="52"/>
      <c r="V20" s="52"/>
      <c r="W20" s="52"/>
      <c r="X20" s="52"/>
      <c r="Y20" s="52"/>
      <c r="Z20" s="52"/>
      <c r="AA20" s="52"/>
      <c r="AB20" s="52"/>
      <c r="AC20" s="52"/>
      <c r="AD20" s="52"/>
      <c r="AE20" s="52"/>
      <c r="AF20" s="52"/>
      <c r="AG20" s="52"/>
      <c r="AH20" s="52"/>
      <c r="AI20" s="52"/>
      <c r="AJ20" s="52"/>
      <c r="AK20" s="52"/>
      <c r="AL20" s="52"/>
      <c r="AM20" s="52"/>
      <c r="AN20" s="52"/>
      <c r="AO20" s="52"/>
      <c r="AP20" s="52"/>
      <c r="AQ20" s="52"/>
      <c r="AR20" s="52"/>
      <c r="AS20" s="52"/>
      <c r="AT20" s="52"/>
      <c r="AU20" s="52"/>
      <c r="AV20" s="52"/>
      <c r="AW20" s="52"/>
      <c r="AX20" s="52"/>
      <c r="AY20" s="52"/>
      <c r="AZ20" s="52"/>
      <c r="BA20" s="52"/>
      <c r="BB20" s="52"/>
      <c r="BC20" s="52"/>
      <c r="BD20" s="52"/>
      <c r="BE20" s="52"/>
      <c r="BF20" s="100"/>
      <c r="BG20" s="100"/>
      <c r="BH20" s="100"/>
      <c r="BI20" s="100"/>
      <c r="BJ20" s="100"/>
      <c r="BK20" s="100"/>
      <c r="BL20" s="100"/>
      <c r="BM20" s="100"/>
      <c r="BN20" s="100"/>
      <c r="BO20" s="100"/>
      <c r="BP20" s="100"/>
      <c r="BQ20" s="100"/>
      <c r="BR20" s="100"/>
      <c r="BS20" s="100"/>
      <c r="BT20" s="838"/>
      <c r="BU20" s="838"/>
      <c r="BV20" s="838"/>
      <c r="BW20" s="838"/>
      <c r="BX20" s="838"/>
      <c r="BY20" s="838"/>
    </row>
    <row r="21" spans="1:87" s="25" customFormat="1" ht="16.5" hidden="1" thickBot="1" x14ac:dyDescent="0.3">
      <c r="A21" s="1708" t="s">
        <v>121</v>
      </c>
      <c r="B21" s="1772">
        <v>2</v>
      </c>
      <c r="C21" s="1773"/>
      <c r="D21" s="1736"/>
      <c r="E21" s="1736"/>
      <c r="F21" s="1736"/>
      <c r="G21" s="1736"/>
      <c r="H21" s="1736"/>
      <c r="I21" s="1736"/>
      <c r="J21" s="1736"/>
      <c r="K21" s="1736"/>
      <c r="L21" s="1736"/>
      <c r="M21" s="1736"/>
      <c r="N21" s="867"/>
      <c r="O21" s="849"/>
      <c r="P21" s="849"/>
      <c r="Q21" s="849"/>
      <c r="R21" s="849"/>
      <c r="S21" s="91"/>
      <c r="T21" s="91"/>
      <c r="U21" s="91"/>
      <c r="V21" s="91"/>
      <c r="W21" s="91"/>
      <c r="X21" s="91"/>
      <c r="Y21" s="91"/>
      <c r="Z21" s="91"/>
      <c r="AA21" s="91"/>
      <c r="AB21" s="91"/>
      <c r="AC21" s="91"/>
      <c r="AD21" s="91"/>
      <c r="AE21" s="91"/>
      <c r="AF21" s="91"/>
      <c r="AG21" s="104"/>
      <c r="AH21" s="104"/>
      <c r="AI21" s="104"/>
      <c r="AJ21" s="104"/>
      <c r="AK21" s="104"/>
      <c r="AL21" s="91"/>
      <c r="AM21" s="104"/>
      <c r="AN21" s="104"/>
      <c r="AO21" s="104"/>
      <c r="AP21" s="104"/>
      <c r="AQ21" s="104"/>
      <c r="AR21" s="104"/>
      <c r="AS21" s="104"/>
      <c r="AT21" s="104"/>
      <c r="AU21" s="104"/>
      <c r="AV21" s="104"/>
      <c r="AW21" s="104"/>
      <c r="AX21" s="104"/>
      <c r="AY21" s="104"/>
      <c r="AZ21" s="104"/>
      <c r="BA21" s="104"/>
      <c r="BB21" s="104"/>
      <c r="BC21" s="104"/>
      <c r="BD21" s="104"/>
      <c r="BE21" s="104"/>
      <c r="BF21" s="840"/>
      <c r="BG21" s="840"/>
      <c r="BH21" s="840"/>
      <c r="BI21" s="840"/>
      <c r="BJ21" s="840"/>
      <c r="BK21" s="840"/>
      <c r="BL21" s="840"/>
      <c r="BM21" s="840"/>
      <c r="BN21" s="840"/>
      <c r="BO21" s="840"/>
      <c r="BP21" s="840"/>
      <c r="BQ21" s="840"/>
      <c r="BR21" s="840"/>
      <c r="BS21" s="840"/>
      <c r="BT21" s="838"/>
      <c r="BU21" s="838"/>
      <c r="BV21" s="838"/>
      <c r="BW21" s="838"/>
      <c r="BX21" s="838"/>
      <c r="BY21" s="838"/>
    </row>
    <row r="22" spans="1:87" ht="15.75" hidden="1" customHeight="1" x14ac:dyDescent="0.25">
      <c r="A22" s="1709"/>
      <c r="B22" s="1714"/>
      <c r="C22" s="1714"/>
      <c r="D22" s="1714"/>
      <c r="E22" s="1714"/>
      <c r="F22" s="1714"/>
      <c r="G22" s="1774">
        <v>0</v>
      </c>
      <c r="H22" s="1774"/>
      <c r="I22" s="1775">
        <v>1</v>
      </c>
      <c r="J22" s="1775">
        <v>2</v>
      </c>
      <c r="K22" s="1775">
        <v>3</v>
      </c>
      <c r="L22" s="1775"/>
      <c r="M22" s="1775"/>
      <c r="N22" s="868"/>
      <c r="O22" s="841"/>
      <c r="P22" s="841"/>
      <c r="Q22" s="841"/>
      <c r="R22" s="841"/>
      <c r="S22" s="92"/>
      <c r="T22" s="92"/>
      <c r="U22" s="92"/>
      <c r="V22" s="92"/>
      <c r="W22" s="92"/>
      <c r="X22" s="92"/>
      <c r="Y22" s="92"/>
      <c r="Z22" s="92"/>
      <c r="AA22" s="92"/>
      <c r="AB22" s="92"/>
      <c r="AC22" s="92">
        <v>4</v>
      </c>
      <c r="AD22" s="92">
        <v>5</v>
      </c>
      <c r="AE22" s="92">
        <v>6</v>
      </c>
      <c r="AF22" s="92">
        <v>7</v>
      </c>
      <c r="AG22" s="92">
        <v>8</v>
      </c>
      <c r="AH22" s="92">
        <v>9</v>
      </c>
      <c r="AI22" s="92">
        <v>10</v>
      </c>
      <c r="AJ22" s="92">
        <v>11</v>
      </c>
      <c r="AK22" s="92">
        <v>12</v>
      </c>
      <c r="AL22" s="92">
        <v>13</v>
      </c>
      <c r="AM22" s="92">
        <v>14</v>
      </c>
      <c r="AN22" s="92">
        <v>15</v>
      </c>
      <c r="AO22" s="92">
        <v>16</v>
      </c>
      <c r="AP22" s="92">
        <v>17</v>
      </c>
      <c r="AQ22" s="92">
        <v>18</v>
      </c>
      <c r="AR22" s="92">
        <v>19</v>
      </c>
      <c r="AS22" s="92">
        <v>20</v>
      </c>
      <c r="AT22" s="92">
        <v>21</v>
      </c>
      <c r="AU22" s="92">
        <v>22</v>
      </c>
      <c r="AV22" s="92">
        <v>23</v>
      </c>
      <c r="AW22" s="92">
        <v>24</v>
      </c>
      <c r="AX22" s="92">
        <v>25</v>
      </c>
      <c r="AY22" s="92">
        <v>26</v>
      </c>
      <c r="AZ22" s="92">
        <v>27</v>
      </c>
      <c r="BA22" s="92">
        <v>28</v>
      </c>
      <c r="BB22" s="92">
        <v>29</v>
      </c>
      <c r="BC22" s="92">
        <v>30</v>
      </c>
      <c r="BD22" s="92">
        <v>31</v>
      </c>
      <c r="BE22" s="92">
        <v>32</v>
      </c>
      <c r="BF22" s="841">
        <v>33</v>
      </c>
      <c r="BG22" s="841">
        <v>34</v>
      </c>
      <c r="BH22" s="841">
        <v>35</v>
      </c>
      <c r="BI22" s="841">
        <v>36</v>
      </c>
      <c r="BJ22" s="841">
        <v>37</v>
      </c>
      <c r="BK22" s="841">
        <v>38</v>
      </c>
      <c r="BL22" s="841"/>
      <c r="BM22" s="841"/>
      <c r="BN22" s="841">
        <v>39</v>
      </c>
      <c r="BO22" s="100">
        <v>40</v>
      </c>
      <c r="BP22" s="100">
        <v>41</v>
      </c>
      <c r="BQ22" s="100">
        <v>42</v>
      </c>
      <c r="BR22" s="100">
        <v>43</v>
      </c>
      <c r="BS22" s="100">
        <v>44</v>
      </c>
      <c r="BT22" s="838">
        <v>45</v>
      </c>
      <c r="BU22" s="838">
        <v>46</v>
      </c>
      <c r="BV22" s="838">
        <v>47</v>
      </c>
      <c r="BW22" s="838">
        <v>48</v>
      </c>
      <c r="BX22" s="838">
        <v>49</v>
      </c>
      <c r="BY22" s="838">
        <v>50</v>
      </c>
      <c r="BZ22" s="49">
        <v>51</v>
      </c>
      <c r="CA22" s="49">
        <v>52</v>
      </c>
      <c r="CB22" s="49">
        <v>53</v>
      </c>
      <c r="CC22" s="49">
        <v>54</v>
      </c>
      <c r="CD22" s="49">
        <v>55</v>
      </c>
      <c r="CE22" s="49">
        <v>56</v>
      </c>
      <c r="CF22" s="49">
        <v>57</v>
      </c>
      <c r="CG22" s="49">
        <v>58</v>
      </c>
      <c r="CH22" s="49">
        <v>59</v>
      </c>
      <c r="CI22" s="49">
        <v>60</v>
      </c>
    </row>
    <row r="23" spans="1:87" ht="15" hidden="1" customHeight="1" thickBot="1" x14ac:dyDescent="0.3">
      <c r="A23" s="1709"/>
      <c r="B23" s="1714"/>
      <c r="C23" s="1714"/>
      <c r="D23" s="1714"/>
      <c r="E23" s="1714"/>
      <c r="F23" s="1714"/>
      <c r="G23" s="1730"/>
      <c r="H23" s="1730"/>
      <c r="I23" s="1776"/>
      <c r="J23" s="1776"/>
      <c r="K23" s="1730"/>
      <c r="L23" s="1730"/>
      <c r="M23" s="1730"/>
      <c r="N23" s="28"/>
      <c r="O23" s="100"/>
      <c r="P23" s="100"/>
      <c r="Q23" s="100"/>
      <c r="R23" s="100"/>
      <c r="S23" s="52"/>
      <c r="T23" s="52"/>
      <c r="U23" s="52"/>
      <c r="V23" s="52"/>
      <c r="W23" s="52"/>
      <c r="X23" s="52"/>
      <c r="Y23" s="52"/>
      <c r="Z23" s="52"/>
      <c r="AA23" s="52"/>
      <c r="AB23" s="52"/>
      <c r="AC23" s="52"/>
      <c r="AD23" s="52"/>
      <c r="AE23" s="52"/>
      <c r="AF23" s="52"/>
      <c r="AG23" s="52"/>
      <c r="AH23" s="52"/>
      <c r="AI23" s="52"/>
      <c r="AJ23" s="52"/>
      <c r="AK23" s="52"/>
      <c r="AL23" s="52"/>
      <c r="AM23" s="52"/>
      <c r="AN23" s="52"/>
      <c r="AO23" s="52"/>
      <c r="AP23" s="52"/>
      <c r="AQ23" s="52"/>
      <c r="AR23" s="52"/>
      <c r="AS23" s="52"/>
      <c r="AT23" s="52"/>
      <c r="AU23" s="52"/>
      <c r="AV23" s="52"/>
      <c r="AW23" s="52"/>
      <c r="AX23" s="52"/>
      <c r="AY23" s="52"/>
      <c r="AZ23" s="52"/>
      <c r="BA23" s="52"/>
      <c r="BB23" s="52"/>
      <c r="BC23" s="52"/>
      <c r="BD23" s="52"/>
      <c r="BE23" s="52"/>
      <c r="BF23" s="100"/>
      <c r="BG23" s="100"/>
      <c r="BH23" s="100"/>
      <c r="BI23" s="100"/>
      <c r="BJ23" s="100"/>
      <c r="BK23" s="100"/>
      <c r="BL23" s="100"/>
      <c r="BM23" s="100"/>
      <c r="BN23" s="100"/>
      <c r="BO23" s="100"/>
      <c r="BP23" s="100"/>
      <c r="BQ23" s="100"/>
      <c r="BR23" s="100"/>
      <c r="BS23" s="100"/>
      <c r="BT23" s="838"/>
      <c r="BU23" s="838"/>
      <c r="BV23" s="838"/>
      <c r="BW23" s="838"/>
      <c r="BX23" s="838"/>
      <c r="BY23" s="838"/>
    </row>
    <row r="24" spans="1:87" ht="21.75" hidden="1" thickBot="1" x14ac:dyDescent="0.4">
      <c r="A24" s="1777" t="s">
        <v>7</v>
      </c>
      <c r="B24" s="1715"/>
      <c r="C24" s="1715"/>
      <c r="D24" s="1715"/>
      <c r="E24" s="1715"/>
      <c r="F24" s="1715"/>
      <c r="G24" s="1753"/>
      <c r="H24" s="1753"/>
      <c r="I24" s="1778" t="s">
        <v>88</v>
      </c>
      <c r="J24" s="1779"/>
      <c r="K24" s="1779"/>
      <c r="L24" s="1779"/>
      <c r="M24" s="1779"/>
      <c r="N24" s="869"/>
      <c r="O24" s="847"/>
      <c r="P24" s="847"/>
      <c r="Q24" s="847"/>
      <c r="R24" s="847"/>
      <c r="S24" s="153"/>
      <c r="T24" s="153"/>
      <c r="U24" s="153"/>
      <c r="V24" s="153"/>
      <c r="W24" s="153"/>
      <c r="X24" s="153"/>
      <c r="Y24" s="153"/>
      <c r="Z24" s="153"/>
      <c r="AA24" s="153"/>
      <c r="AB24" s="153"/>
      <c r="AC24" s="153"/>
      <c r="AD24" s="153"/>
      <c r="AE24" s="153"/>
      <c r="AF24" s="153"/>
      <c r="AG24" s="153"/>
      <c r="AH24" s="153"/>
      <c r="AI24" s="153"/>
      <c r="AJ24" s="523"/>
      <c r="AK24" s="755"/>
      <c r="AL24" s="151"/>
      <c r="AM24" s="151"/>
      <c r="AN24" s="151"/>
      <c r="AO24" s="151"/>
      <c r="AP24" s="151"/>
      <c r="AQ24" s="151"/>
      <c r="AR24" s="151"/>
      <c r="AS24" s="151"/>
      <c r="AT24" s="52"/>
      <c r="AU24" s="52"/>
      <c r="AV24" s="52"/>
      <c r="AW24" s="52"/>
      <c r="AX24" s="52"/>
      <c r="AY24" s="52"/>
      <c r="AZ24" s="52"/>
      <c r="BA24" s="52"/>
      <c r="BB24" s="52"/>
      <c r="BC24" s="52"/>
      <c r="BD24" s="52"/>
      <c r="BE24" s="52"/>
      <c r="BF24" s="100"/>
      <c r="BG24" s="100"/>
      <c r="BH24" s="100"/>
      <c r="BI24" s="100"/>
      <c r="BJ24" s="100"/>
      <c r="BK24" s="100"/>
      <c r="BL24" s="100"/>
      <c r="BM24" s="100"/>
      <c r="BN24" s="100"/>
      <c r="BO24" s="100"/>
      <c r="BP24" s="100"/>
      <c r="BQ24" s="100"/>
      <c r="BR24" s="100"/>
      <c r="BS24" s="100"/>
      <c r="BT24" s="838"/>
      <c r="BU24" s="838"/>
      <c r="BV24" s="838"/>
      <c r="BW24" s="838"/>
      <c r="BX24" s="838"/>
      <c r="BY24" s="838"/>
    </row>
    <row r="25" spans="1:87" ht="15.75" hidden="1" thickBot="1" x14ac:dyDescent="0.3">
      <c r="A25" s="1780" t="s">
        <v>8</v>
      </c>
      <c r="B25" s="1781">
        <v>1</v>
      </c>
      <c r="C25" s="1782"/>
      <c r="D25" s="1782"/>
      <c r="E25" s="1782"/>
      <c r="F25" s="1782"/>
      <c r="G25" s="1753"/>
      <c r="H25" s="1753"/>
      <c r="I25" s="1759"/>
      <c r="J25" s="1759"/>
      <c r="K25" s="1759"/>
      <c r="L25" s="1759"/>
      <c r="M25" s="1759"/>
      <c r="N25" s="870"/>
      <c r="O25" s="850"/>
      <c r="P25" s="850"/>
      <c r="Q25" s="850"/>
      <c r="R25" s="850"/>
      <c r="S25" s="93"/>
      <c r="T25" s="93"/>
      <c r="U25" s="93"/>
      <c r="V25" s="93"/>
      <c r="W25" s="93"/>
      <c r="X25" s="93"/>
      <c r="Y25" s="93"/>
      <c r="Z25" s="93"/>
      <c r="AA25" s="93"/>
      <c r="AB25" s="93"/>
      <c r="AC25" s="93"/>
      <c r="AD25" s="93"/>
      <c r="AE25" s="93"/>
      <c r="AF25" s="93"/>
      <c r="AG25" s="93"/>
      <c r="AH25" s="93"/>
      <c r="AI25" s="93"/>
      <c r="AJ25" s="93"/>
      <c r="AK25" s="93"/>
      <c r="AL25" s="93"/>
      <c r="AM25" s="52"/>
      <c r="AN25" s="52"/>
      <c r="AO25" s="52"/>
      <c r="AP25" s="52"/>
      <c r="AQ25" s="52"/>
      <c r="AR25" s="52"/>
      <c r="AS25" s="52"/>
      <c r="AT25" s="52"/>
      <c r="AU25" s="52"/>
      <c r="AV25" s="52"/>
      <c r="AW25" s="52"/>
      <c r="AX25" s="52"/>
      <c r="AY25" s="52"/>
      <c r="AZ25" s="52"/>
      <c r="BA25" s="52"/>
      <c r="BB25" s="52"/>
      <c r="BC25" s="52"/>
      <c r="BD25" s="52"/>
      <c r="BE25" s="219"/>
      <c r="BF25" s="100"/>
      <c r="BG25" s="100"/>
      <c r="BH25" s="100"/>
      <c r="BI25" s="100"/>
      <c r="BJ25" s="100"/>
      <c r="BK25" s="100"/>
      <c r="BL25" s="100"/>
      <c r="BM25" s="100"/>
      <c r="BN25" s="100"/>
      <c r="BO25" s="100"/>
      <c r="BP25" s="100"/>
      <c r="BQ25" s="842"/>
      <c r="BR25" s="100"/>
      <c r="BS25" s="100"/>
      <c r="BT25" s="838"/>
      <c r="BU25" s="838"/>
      <c r="BV25" s="838"/>
      <c r="BW25" s="838"/>
      <c r="BX25" s="838"/>
      <c r="BY25" s="838"/>
    </row>
    <row r="26" spans="1:87" ht="15.75" hidden="1" thickBot="1" x14ac:dyDescent="0.3">
      <c r="A26" s="1783" t="s">
        <v>9</v>
      </c>
      <c r="B26" s="1784">
        <f>100%-B25</f>
        <v>0</v>
      </c>
      <c r="C26" s="1272"/>
      <c r="D26" s="1272"/>
      <c r="E26" s="1272"/>
      <c r="F26" s="1272"/>
      <c r="G26" s="1753"/>
      <c r="H26" s="1753"/>
      <c r="I26" s="1759"/>
      <c r="J26" s="1759"/>
      <c r="K26" s="1759"/>
      <c r="L26" s="1759"/>
      <c r="M26" s="1759"/>
      <c r="N26" s="870"/>
      <c r="O26" s="850"/>
      <c r="P26" s="850"/>
      <c r="Q26" s="850"/>
      <c r="R26" s="850"/>
      <c r="S26" s="93"/>
      <c r="T26" s="93"/>
      <c r="U26" s="93"/>
      <c r="V26" s="93"/>
      <c r="W26" s="93"/>
      <c r="X26" s="93"/>
      <c r="Y26" s="93"/>
      <c r="Z26" s="93"/>
      <c r="AA26" s="93"/>
      <c r="AB26" s="93"/>
      <c r="AC26" s="93"/>
      <c r="AD26" s="93"/>
      <c r="AE26" s="93"/>
      <c r="AF26" s="93"/>
      <c r="AG26" s="93"/>
      <c r="AH26" s="93"/>
      <c r="AI26" s="93"/>
      <c r="AJ26" s="93"/>
      <c r="AK26" s="93"/>
      <c r="AL26" s="93"/>
      <c r="AM26" s="52"/>
      <c r="AN26" s="52"/>
      <c r="AO26" s="52"/>
      <c r="AP26" s="52"/>
      <c r="AQ26" s="52"/>
      <c r="AR26" s="52"/>
      <c r="AS26" s="52"/>
      <c r="AT26" s="52"/>
      <c r="AU26" s="52"/>
      <c r="AV26" s="52"/>
      <c r="AW26" s="52"/>
      <c r="AX26" s="52"/>
      <c r="AY26" s="52"/>
      <c r="AZ26" s="52"/>
      <c r="BA26" s="52"/>
      <c r="BB26" s="52"/>
      <c r="BC26" s="52"/>
      <c r="BD26" s="52"/>
      <c r="BE26" s="52"/>
      <c r="BF26" s="100"/>
      <c r="BG26" s="100"/>
      <c r="BH26" s="100"/>
      <c r="BI26" s="100"/>
      <c r="BJ26" s="100"/>
      <c r="BK26" s="100"/>
      <c r="BL26" s="100"/>
      <c r="BM26" s="100"/>
      <c r="BN26" s="100"/>
      <c r="BO26" s="100"/>
      <c r="BP26" s="100"/>
      <c r="BQ26" s="100"/>
      <c r="BR26" s="100"/>
      <c r="BS26" s="100"/>
      <c r="BT26" s="838"/>
      <c r="BU26" s="838"/>
      <c r="BV26" s="838"/>
      <c r="BW26" s="838"/>
      <c r="BX26" s="838"/>
      <c r="BY26" s="838"/>
    </row>
    <row r="27" spans="1:87" ht="15.75" hidden="1" thickBot="1" x14ac:dyDescent="0.3">
      <c r="A27" s="1785" t="s">
        <v>78</v>
      </c>
      <c r="B27" s="1717" t="str">
        <f>IF(B12="TFC Unrecovered Indirect","Yes","No")</f>
        <v>No</v>
      </c>
      <c r="C27" s="1272"/>
      <c r="D27" s="1272" t="s">
        <v>79</v>
      </c>
      <c r="E27" s="1272"/>
      <c r="F27" s="1272" t="s">
        <v>80</v>
      </c>
      <c r="G27" s="1753"/>
      <c r="H27" s="1753"/>
      <c r="I27" s="1759"/>
      <c r="J27" s="1759"/>
      <c r="K27" s="1759"/>
      <c r="L27" s="1759"/>
      <c r="M27" s="1759"/>
      <c r="N27" s="870"/>
      <c r="O27" s="850"/>
      <c r="P27" s="850"/>
      <c r="Q27" s="850"/>
      <c r="R27" s="850"/>
      <c r="S27" s="93"/>
      <c r="T27" s="93"/>
      <c r="U27" s="93"/>
      <c r="V27" s="93"/>
      <c r="W27" s="93"/>
      <c r="X27" s="93"/>
      <c r="Y27" s="93"/>
      <c r="Z27" s="93"/>
      <c r="AA27" s="93"/>
      <c r="AB27" s="93"/>
      <c r="AC27" s="93"/>
      <c r="AD27" s="93"/>
      <c r="AE27" s="93"/>
      <c r="AF27" s="93"/>
      <c r="AG27" s="93"/>
      <c r="AH27" s="93"/>
      <c r="AI27" s="93"/>
      <c r="AJ27" s="93"/>
      <c r="AK27" s="93"/>
      <c r="AL27" s="93"/>
      <c r="AM27" s="823"/>
      <c r="AN27" s="52"/>
      <c r="AO27" s="52"/>
      <c r="AP27" s="52"/>
      <c r="AQ27" s="52"/>
      <c r="AR27" s="52"/>
      <c r="AS27" s="52"/>
      <c r="AT27" s="52"/>
      <c r="AU27" s="52"/>
      <c r="AV27" s="52"/>
      <c r="AW27" s="52"/>
      <c r="AX27" s="52"/>
      <c r="AY27" s="52"/>
      <c r="AZ27" s="52"/>
      <c r="BA27" s="52"/>
      <c r="BB27" s="52"/>
      <c r="BC27" s="52"/>
      <c r="BD27" s="52"/>
      <c r="BE27" s="52"/>
      <c r="BF27" s="100"/>
      <c r="BG27" s="100"/>
      <c r="BH27" s="100"/>
      <c r="BI27" s="100"/>
      <c r="BJ27" s="2"/>
      <c r="BK27" s="2"/>
      <c r="BL27" s="2"/>
      <c r="BM27" s="2"/>
      <c r="BN27" s="2"/>
      <c r="BO27" s="100"/>
      <c r="BP27" s="100"/>
      <c r="BQ27" s="100"/>
      <c r="BR27" s="100"/>
      <c r="BS27" s="100"/>
      <c r="BT27" s="838"/>
      <c r="BU27" s="838"/>
      <c r="BV27" s="838"/>
      <c r="BW27" s="838"/>
      <c r="BX27" s="838"/>
      <c r="BY27" s="838"/>
    </row>
    <row r="28" spans="1:87" ht="16.5" customHeight="1" thickBot="1" x14ac:dyDescent="0.3">
      <c r="A28" s="1786"/>
      <c r="B28" s="1272"/>
      <c r="C28" s="1272"/>
      <c r="D28" s="1272"/>
      <c r="E28" s="1272"/>
      <c r="F28" s="1272"/>
      <c r="G28" s="1753"/>
      <c r="H28" s="1753"/>
      <c r="I28" s="1759"/>
      <c r="J28" s="1759"/>
      <c r="K28" s="1759"/>
      <c r="L28" s="1759"/>
      <c r="M28" s="1759"/>
      <c r="N28" s="870"/>
      <c r="O28" s="850"/>
      <c r="P28" s="850"/>
      <c r="Q28" s="850"/>
      <c r="R28" s="850"/>
      <c r="S28" s="93"/>
      <c r="T28" s="93"/>
      <c r="U28" s="93"/>
      <c r="V28" s="93"/>
      <c r="W28" s="93"/>
      <c r="X28" s="93"/>
      <c r="Y28" s="93"/>
      <c r="Z28" s="93"/>
      <c r="AA28" s="93"/>
      <c r="AB28" s="93"/>
      <c r="AC28" s="93"/>
      <c r="AD28" s="93"/>
      <c r="AE28" s="93"/>
      <c r="AF28" s="93"/>
      <c r="AG28" s="93"/>
      <c r="AH28" s="49"/>
      <c r="AI28" s="49"/>
      <c r="AJ28" s="93"/>
      <c r="AK28" s="93"/>
      <c r="AL28" s="93"/>
      <c r="AM28" s="93"/>
      <c r="AN28" s="52"/>
      <c r="AO28" s="52"/>
      <c r="AP28" s="52"/>
      <c r="AQ28" s="49"/>
      <c r="AR28" s="49"/>
      <c r="AS28" s="49"/>
      <c r="AT28" s="52"/>
      <c r="AU28" s="52"/>
      <c r="AV28" s="52"/>
      <c r="AW28" s="52"/>
      <c r="AX28" s="52"/>
      <c r="AY28" s="52"/>
      <c r="AZ28" s="49"/>
      <c r="BA28" s="49"/>
      <c r="BB28" s="49"/>
      <c r="BC28" s="49"/>
      <c r="BD28" s="52"/>
      <c r="BE28" s="52"/>
      <c r="BF28" s="100"/>
      <c r="BG28" s="100"/>
      <c r="BH28" s="100"/>
      <c r="BI28" s="100"/>
      <c r="BJ28" s="892" t="s">
        <v>23</v>
      </c>
      <c r="BK28" s="893"/>
      <c r="BL28" s="893"/>
      <c r="BM28" s="2523"/>
      <c r="BN28" s="893"/>
      <c r="BO28" s="2514"/>
      <c r="BP28" s="2848" t="s">
        <v>174</v>
      </c>
      <c r="BQ28" s="2849"/>
      <c r="BR28" s="2849"/>
      <c r="BS28" s="2849"/>
      <c r="BT28" s="2850"/>
      <c r="BU28" s="2848" t="s">
        <v>361</v>
      </c>
      <c r="BV28" s="2849"/>
      <c r="BW28" s="2850"/>
      <c r="BX28" s="2848" t="s">
        <v>183</v>
      </c>
      <c r="BY28" s="2849"/>
      <c r="BZ28" s="2850"/>
      <c r="CA28" s="2851" t="s">
        <v>3</v>
      </c>
      <c r="CB28" s="2852"/>
      <c r="CC28" s="2853"/>
      <c r="CD28" s="2505" t="s">
        <v>36</v>
      </c>
    </row>
    <row r="29" spans="1:87" ht="16.5" customHeight="1" thickBot="1" x14ac:dyDescent="0.3">
      <c r="A29" s="3026" t="s">
        <v>320</v>
      </c>
      <c r="B29" s="3027"/>
      <c r="C29" s="3027"/>
      <c r="D29" s="3027"/>
      <c r="E29" s="3027"/>
      <c r="F29" s="3027"/>
      <c r="G29" s="3027"/>
      <c r="H29" s="3027"/>
      <c r="I29" s="3027"/>
      <c r="J29" s="3027"/>
      <c r="K29" s="3027"/>
      <c r="L29" s="3027"/>
      <c r="M29" s="3028"/>
      <c r="N29" s="870"/>
      <c r="O29" s="850"/>
      <c r="P29" s="850"/>
      <c r="Q29" s="850"/>
      <c r="R29" s="850"/>
      <c r="S29" s="93"/>
      <c r="T29" s="93"/>
      <c r="U29" s="93"/>
      <c r="V29" s="93"/>
      <c r="W29" s="93"/>
      <c r="X29" s="93"/>
      <c r="Y29" s="93"/>
      <c r="Z29" s="93"/>
      <c r="AA29" s="93"/>
      <c r="AB29" s="93"/>
      <c r="AC29" s="93"/>
      <c r="AD29" s="93"/>
      <c r="AE29" s="93"/>
      <c r="AF29" s="93"/>
      <c r="AG29" s="93"/>
      <c r="AH29" s="49"/>
      <c r="AI29" s="49"/>
      <c r="AJ29" s="93"/>
      <c r="AK29" s="93"/>
      <c r="AL29" s="93"/>
      <c r="AM29" s="93"/>
      <c r="AN29" s="52"/>
      <c r="AO29" s="52"/>
      <c r="AP29" s="52"/>
      <c r="AQ29" s="49"/>
      <c r="AR29" s="49"/>
      <c r="AS29" s="49"/>
      <c r="AT29" s="52"/>
      <c r="AU29" s="52"/>
      <c r="AV29" s="52"/>
      <c r="AW29" s="52"/>
      <c r="AX29" s="52"/>
      <c r="AY29" s="52"/>
      <c r="AZ29" s="49"/>
      <c r="BA29" s="49"/>
      <c r="BB29" s="49"/>
      <c r="BC29" s="49"/>
      <c r="BD29" s="52"/>
      <c r="BE29" s="52"/>
      <c r="BF29" s="100"/>
      <c r="BG29" s="100"/>
      <c r="BH29" s="100"/>
      <c r="BI29" s="100"/>
      <c r="BJ29" s="2084"/>
      <c r="BK29" s="897"/>
      <c r="BL29" s="897"/>
      <c r="BM29" s="922"/>
      <c r="BN29" s="897"/>
      <c r="BO29" s="2516"/>
      <c r="BP29" s="922"/>
      <c r="BQ29" s="2507" t="s">
        <v>209</v>
      </c>
      <c r="BR29" s="1137" t="s">
        <v>184</v>
      </c>
      <c r="BS29" s="2515"/>
      <c r="BT29" s="2516"/>
      <c r="BU29" s="922"/>
      <c r="BV29" s="2515"/>
      <c r="BW29" s="2516"/>
      <c r="BX29" s="922"/>
      <c r="BY29" s="2515"/>
      <c r="BZ29" s="2516"/>
      <c r="CA29" s="922"/>
      <c r="CB29" s="897"/>
      <c r="CC29" s="2516"/>
      <c r="CD29" s="2504"/>
    </row>
    <row r="30" spans="1:87" ht="13.9" customHeight="1" thickBot="1" x14ac:dyDescent="0.3">
      <c r="A30" s="1786"/>
      <c r="B30" s="1787"/>
      <c r="C30" s="1788"/>
      <c r="D30" s="1272"/>
      <c r="E30" s="1272"/>
      <c r="F30" s="1272"/>
      <c r="G30" s="1753"/>
      <c r="H30" s="1753"/>
      <c r="I30" s="1759"/>
      <c r="J30" s="1759"/>
      <c r="K30" s="1759"/>
      <c r="L30" s="1759"/>
      <c r="M30" s="1759"/>
      <c r="N30" s="870"/>
      <c r="O30" s="850"/>
      <c r="P30" s="850"/>
      <c r="Q30" s="850"/>
      <c r="R30" s="850"/>
      <c r="S30" s="93"/>
      <c r="T30" s="93"/>
      <c r="U30" s="93"/>
      <c r="V30" s="93"/>
      <c r="W30" s="93"/>
      <c r="X30" s="93"/>
      <c r="Y30" s="93"/>
      <c r="Z30" s="93"/>
      <c r="AA30" s="93"/>
      <c r="AB30" s="93"/>
      <c r="AC30" s="93"/>
      <c r="AD30" s="93"/>
      <c r="AE30" s="93"/>
      <c r="AF30" s="93"/>
      <c r="AG30" s="93"/>
      <c r="AH30" s="49"/>
      <c r="AI30" s="49"/>
      <c r="AJ30" s="222" t="b">
        <v>0</v>
      </c>
      <c r="AK30" s="93"/>
      <c r="AL30" s="93"/>
      <c r="AM30" s="93"/>
      <c r="AN30" s="1103" t="b">
        <v>1</v>
      </c>
      <c r="AO30" s="52"/>
      <c r="AP30" s="52"/>
      <c r="AQ30" s="49"/>
      <c r="AR30" s="49"/>
      <c r="AS30" s="49"/>
      <c r="AT30" s="52"/>
      <c r="AU30" s="223" t="b">
        <v>0</v>
      </c>
      <c r="AV30" s="223"/>
      <c r="AW30" s="52"/>
      <c r="AX30" s="52"/>
      <c r="AY30" s="52"/>
      <c r="AZ30" s="49"/>
      <c r="BA30" s="49"/>
      <c r="BB30" s="49"/>
      <c r="BC30" s="49"/>
      <c r="BD30" s="52"/>
      <c r="BE30" s="223" t="b">
        <v>0</v>
      </c>
      <c r="BF30" s="843"/>
      <c r="BG30" s="100"/>
      <c r="BH30" s="100"/>
      <c r="BI30" s="100"/>
      <c r="BJ30" s="922" t="s">
        <v>54</v>
      </c>
      <c r="BK30" s="2515" t="s">
        <v>56</v>
      </c>
      <c r="BL30" s="2515" t="s">
        <v>319</v>
      </c>
      <c r="BM30" s="2558" t="s">
        <v>340</v>
      </c>
      <c r="BN30" s="2559" t="s">
        <v>303</v>
      </c>
      <c r="BO30" s="2560" t="s">
        <v>205</v>
      </c>
      <c r="BP30" s="2551" t="s">
        <v>366</v>
      </c>
      <c r="BQ30" s="2552" t="s">
        <v>176</v>
      </c>
      <c r="BR30" s="2553" t="s">
        <v>207</v>
      </c>
      <c r="BS30" s="2554" t="s">
        <v>364</v>
      </c>
      <c r="BT30" s="2555" t="s">
        <v>365</v>
      </c>
      <c r="BU30" s="2558" t="s">
        <v>206</v>
      </c>
      <c r="BV30" s="2562" t="s">
        <v>362</v>
      </c>
      <c r="BW30" s="2563" t="s">
        <v>15</v>
      </c>
      <c r="BX30" s="2558" t="s">
        <v>363</v>
      </c>
      <c r="BY30" s="2562" t="s">
        <v>362</v>
      </c>
      <c r="BZ30" s="2555" t="s">
        <v>208</v>
      </c>
      <c r="CA30" s="2568" t="s">
        <v>204</v>
      </c>
      <c r="CB30" s="2554" t="s">
        <v>3</v>
      </c>
      <c r="CC30" s="2555" t="s">
        <v>15</v>
      </c>
      <c r="CD30" s="2504"/>
    </row>
    <row r="31" spans="1:87" ht="14.25" customHeight="1" x14ac:dyDescent="0.25">
      <c r="A31" s="1060"/>
      <c r="B31" s="1061"/>
      <c r="C31" s="1061"/>
      <c r="D31" s="1061" t="b">
        <f>IF(B30&gt;0,TRUE,FALSE)</f>
        <v>0</v>
      </c>
      <c r="E31" s="1061"/>
      <c r="F31" s="1061" t="b">
        <f>IF(B30&gt;0,TRUE,FALSE)</f>
        <v>0</v>
      </c>
      <c r="G31" s="1062" t="b">
        <f>IF(B30&gt;0,TRUE,FALSE)</f>
        <v>0</v>
      </c>
      <c r="H31" s="1062"/>
      <c r="I31" s="1044" t="b">
        <f>IF(B30&gt;0,TRUE,FALSE)</f>
        <v>0</v>
      </c>
      <c r="J31" s="1044"/>
      <c r="K31" s="1044" t="b">
        <f>IF(B30&gt;0,TRUE,FALSE)</f>
        <v>0</v>
      </c>
      <c r="L31" s="1044" t="b">
        <f>IF(B30&gt;0,TRUE,FALSE)</f>
        <v>0</v>
      </c>
      <c r="M31" s="1063"/>
      <c r="N31" s="235" t="b">
        <f>IF(B30&gt;1,TRUE,FALSE)</f>
        <v>0</v>
      </c>
      <c r="O31" s="851" t="b">
        <f>IF(B30&gt;1,TRUE,FALSE)</f>
        <v>0</v>
      </c>
      <c r="P31" s="851" t="b">
        <f>IF(B30&gt;1,TRUE,FALSE)</f>
        <v>0</v>
      </c>
      <c r="Q31" s="851" t="b">
        <f>IF(B30&gt;1,TRUE,FALSE)</f>
        <v>0</v>
      </c>
      <c r="R31" s="851"/>
      <c r="S31" s="235" t="b">
        <f>IF(B30&gt;1,TRUE,FALSE)</f>
        <v>0</v>
      </c>
      <c r="T31" s="235" t="b">
        <f>IF(AD30&gt;0,TRUE,FALSE)</f>
        <v>0</v>
      </c>
      <c r="U31" s="336"/>
      <c r="V31" s="235" t="b">
        <f>IF(B30&gt;2,TRUE,FALSE)</f>
        <v>0</v>
      </c>
      <c r="W31" s="235"/>
      <c r="X31" s="235" t="b">
        <f>IF(B30&gt;2,TRUE,FALSE)</f>
        <v>0</v>
      </c>
      <c r="Y31" s="235" t="b">
        <f>IF(B30&gt;2,TRUE,FALSE)</f>
        <v>0</v>
      </c>
      <c r="Z31" s="235" t="b">
        <f>IF(B30&gt;2,TRUE,FALSE)</f>
        <v>0</v>
      </c>
      <c r="AA31" s="235"/>
      <c r="AB31" s="235" t="b">
        <f>IF(B30&gt;2,TRUE,FALSE)</f>
        <v>0</v>
      </c>
      <c r="AC31" s="235" t="b">
        <f>IF(B30&gt;2,TRUE,FALSE)</f>
        <v>0</v>
      </c>
      <c r="AD31" s="28"/>
      <c r="AE31" s="585" t="b">
        <f>IF(B30&gt;3,TRUE,FALSE)</f>
        <v>0</v>
      </c>
      <c r="AF31" s="235"/>
      <c r="AG31" s="235" t="b">
        <f>IF(B30&gt;3,TRUE,FALSE)</f>
        <v>0</v>
      </c>
      <c r="AH31" s="235" t="b">
        <f>IF(B30&gt;3,TRUE,FALSE)</f>
        <v>0</v>
      </c>
      <c r="AI31" s="235" t="b">
        <f>IF(B30&gt;3,TRUE,FALSE)</f>
        <v>0</v>
      </c>
      <c r="AJ31" s="235"/>
      <c r="AK31" s="235" t="b">
        <f>IF(B30&gt;3,TRUE,FALSE)</f>
        <v>0</v>
      </c>
      <c r="AL31" s="235" t="b">
        <f>IF(B30&gt;3,TRUE,FALSE)</f>
        <v>0</v>
      </c>
      <c r="AM31" s="336"/>
      <c r="AN31" s="235" t="b">
        <f>IF(B30&gt;4,TRUE,FALSE)</f>
        <v>0</v>
      </c>
      <c r="AO31" s="235"/>
      <c r="AP31" s="235" t="b">
        <f>IF(B30&gt;4,TRUE,FALSE)</f>
        <v>0</v>
      </c>
      <c r="AQ31" s="235" t="b">
        <f>IF(B30&gt;4,TRUE,FALSE)</f>
        <v>0</v>
      </c>
      <c r="AR31" s="235" t="b">
        <f>IF(B30&gt;4,TRUE,FALSE)</f>
        <v>0</v>
      </c>
      <c r="AS31" s="235"/>
      <c r="AT31" s="235" t="b">
        <f>IF(B30&gt;4,TRUE,FALSE)</f>
        <v>0</v>
      </c>
      <c r="AU31" s="235" t="b">
        <f>IF(B30&gt;4,TRUE,FALSE)</f>
        <v>0</v>
      </c>
      <c r="AV31" s="821" t="b">
        <v>1</v>
      </c>
      <c r="AW31" s="821"/>
      <c r="AX31" s="28"/>
      <c r="AY31" s="28"/>
      <c r="AZ31" s="242"/>
      <c r="BA31" s="28"/>
      <c r="BB31" s="28"/>
      <c r="BC31" s="28"/>
      <c r="BD31" s="28"/>
      <c r="BE31" s="242"/>
      <c r="BF31" s="2"/>
      <c r="BG31" s="2"/>
      <c r="BH31" s="2"/>
      <c r="BI31" s="2"/>
      <c r="BJ31" s="2084"/>
      <c r="BK31" s="1093" t="s">
        <v>171</v>
      </c>
      <c r="BL31" s="1253"/>
      <c r="BM31" s="2556">
        <v>1</v>
      </c>
      <c r="BN31" s="1217">
        <v>0</v>
      </c>
      <c r="BO31" s="2557">
        <v>0</v>
      </c>
      <c r="BP31" s="2386">
        <v>0</v>
      </c>
      <c r="BQ31" s="2387">
        <v>0</v>
      </c>
      <c r="BR31" s="2388">
        <v>15</v>
      </c>
      <c r="BS31" s="2549">
        <v>0</v>
      </c>
      <c r="BT31" s="2550">
        <f>SUM(BS31*0.42)</f>
        <v>0</v>
      </c>
      <c r="BU31" s="2386"/>
      <c r="BV31" s="2564">
        <v>150</v>
      </c>
      <c r="BW31" s="2561">
        <f>BU31*BV31*BO31</f>
        <v>0</v>
      </c>
      <c r="BX31" s="2386">
        <v>0</v>
      </c>
      <c r="BY31" s="2564">
        <v>51</v>
      </c>
      <c r="BZ31" s="2565">
        <f>BX31*BY31*BO31</f>
        <v>0</v>
      </c>
      <c r="CA31" s="2566">
        <v>0</v>
      </c>
      <c r="CB31" s="1850">
        <v>0</v>
      </c>
      <c r="CC31" s="2567">
        <f t="shared" ref="CC31:CC40" si="0">SUM(CA31:CB31)</f>
        <v>0</v>
      </c>
      <c r="CD31" s="2548">
        <f t="shared" ref="CD31:CD40" si="1">BT31+BW31+BZ31+CC31</f>
        <v>0</v>
      </c>
    </row>
    <row r="32" spans="1:87" x14ac:dyDescent="0.25">
      <c r="A32" s="1582"/>
      <c r="B32" s="1583"/>
      <c r="C32" s="1064"/>
      <c r="D32" s="3025" t="s">
        <v>149</v>
      </c>
      <c r="E32" s="3025"/>
      <c r="F32" s="3025"/>
      <c r="G32" s="3025"/>
      <c r="H32" s="3025"/>
      <c r="I32" s="3025"/>
      <c r="J32" s="3025"/>
      <c r="K32" s="3025"/>
      <c r="L32" s="3025"/>
      <c r="M32" s="3025"/>
      <c r="N32" s="805"/>
      <c r="O32" s="2"/>
      <c r="U32"/>
      <c r="BJ32" s="2084"/>
      <c r="BK32" s="1093" t="s">
        <v>172</v>
      </c>
      <c r="BL32" s="1253"/>
      <c r="BM32" s="2395">
        <v>1</v>
      </c>
      <c r="BN32" s="905"/>
      <c r="BO32" s="2533"/>
      <c r="BP32" s="903"/>
      <c r="BQ32" s="901"/>
      <c r="BR32" s="1094">
        <v>15</v>
      </c>
      <c r="BS32" s="2506">
        <v>0</v>
      </c>
      <c r="BT32" s="2522">
        <f t="shared" ref="BT32:BT40" si="2">SUM(BS32*0.42)</f>
        <v>0</v>
      </c>
      <c r="BU32" s="903"/>
      <c r="BV32" s="2546">
        <v>150</v>
      </c>
      <c r="BW32" s="2524">
        <f t="shared" ref="BW32:BW39" si="3">BU32*BV32*BO32</f>
        <v>0</v>
      </c>
      <c r="BX32" s="903"/>
      <c r="BY32" s="2546">
        <v>51</v>
      </c>
      <c r="BZ32" s="2502">
        <f t="shared" ref="BZ32:BZ39" si="4">BX32*BY32*BO32</f>
        <v>0</v>
      </c>
      <c r="CA32" s="2503"/>
      <c r="CB32" s="904">
        <v>0</v>
      </c>
      <c r="CC32" s="2512">
        <f t="shared" si="0"/>
        <v>0</v>
      </c>
      <c r="CD32" s="2548">
        <f t="shared" si="1"/>
        <v>0</v>
      </c>
    </row>
    <row r="33" spans="1:82" x14ac:dyDescent="0.25">
      <c r="A33" s="1286"/>
      <c r="B33" s="1280"/>
      <c r="C33" s="17"/>
      <c r="D33" s="1790"/>
      <c r="E33" s="1790"/>
      <c r="F33" s="1790"/>
      <c r="G33" s="1790"/>
      <c r="H33" s="1790"/>
      <c r="I33" s="1790"/>
      <c r="J33" s="1790"/>
      <c r="K33" s="1790"/>
      <c r="L33" s="1790"/>
      <c r="M33" s="1790"/>
      <c r="N33" s="326"/>
      <c r="O33" s="2"/>
      <c r="U33"/>
      <c r="BJ33" s="2084"/>
      <c r="BK33" s="905"/>
      <c r="BL33" s="905"/>
      <c r="BM33" s="901"/>
      <c r="BN33" s="905"/>
      <c r="BO33" s="2533"/>
      <c r="BP33" s="903"/>
      <c r="BQ33" s="901"/>
      <c r="BR33" s="1094">
        <v>15</v>
      </c>
      <c r="BS33" s="2506">
        <f>SUM(BQ33,BR33)*BP33*BN33*BM33</f>
        <v>0</v>
      </c>
      <c r="BT33" s="2522">
        <f t="shared" si="2"/>
        <v>0</v>
      </c>
      <c r="BU33" s="903"/>
      <c r="BV33" s="2546">
        <v>150</v>
      </c>
      <c r="BW33" s="2524">
        <f t="shared" si="3"/>
        <v>0</v>
      </c>
      <c r="BX33" s="903">
        <v>0</v>
      </c>
      <c r="BY33" s="2546">
        <v>51</v>
      </c>
      <c r="BZ33" s="2502">
        <f t="shared" si="4"/>
        <v>0</v>
      </c>
      <c r="CA33" s="2503"/>
      <c r="CB33" s="904"/>
      <c r="CC33" s="2512">
        <f t="shared" si="0"/>
        <v>0</v>
      </c>
      <c r="CD33" s="2548">
        <f t="shared" si="1"/>
        <v>0</v>
      </c>
    </row>
    <row r="34" spans="1:82" x14ac:dyDescent="0.25">
      <c r="A34" s="1286"/>
      <c r="B34" s="1280"/>
      <c r="C34" s="17"/>
      <c r="D34" s="1790"/>
      <c r="E34" s="1790"/>
      <c r="F34" s="1791"/>
      <c r="G34" s="1791"/>
      <c r="H34" s="1790"/>
      <c r="I34" s="1790" t="s">
        <v>190</v>
      </c>
      <c r="J34" s="1790" t="s">
        <v>113</v>
      </c>
      <c r="K34" s="1790"/>
      <c r="L34" s="1790"/>
      <c r="M34" s="1790"/>
      <c r="N34" s="326"/>
      <c r="O34" s="2"/>
      <c r="U34"/>
      <c r="BJ34" s="2084"/>
      <c r="BK34" s="905"/>
      <c r="BL34" s="905"/>
      <c r="BM34" s="901"/>
      <c r="BN34" s="905"/>
      <c r="BO34" s="2533"/>
      <c r="BP34" s="903"/>
      <c r="BQ34" s="901"/>
      <c r="BR34" s="1094">
        <v>15</v>
      </c>
      <c r="BS34" s="2506">
        <f t="shared" ref="BS34:BS40" si="5">SUM(BQ34,BR34)*BP34*BN34*BM34</f>
        <v>0</v>
      </c>
      <c r="BT34" s="2522">
        <f t="shared" si="2"/>
        <v>0</v>
      </c>
      <c r="BU34" s="903"/>
      <c r="BV34" s="2546">
        <v>150</v>
      </c>
      <c r="BW34" s="2524">
        <f t="shared" si="3"/>
        <v>0</v>
      </c>
      <c r="BX34" s="903"/>
      <c r="BY34" s="2546">
        <v>51</v>
      </c>
      <c r="BZ34" s="2502">
        <f>BX34*BY34*BO34</f>
        <v>0</v>
      </c>
      <c r="CA34" s="2503"/>
      <c r="CB34" s="904"/>
      <c r="CC34" s="2512">
        <f t="shared" si="0"/>
        <v>0</v>
      </c>
      <c r="CD34" s="2548">
        <f t="shared" si="1"/>
        <v>0</v>
      </c>
    </row>
    <row r="35" spans="1:82" x14ac:dyDescent="0.25">
      <c r="A35" s="1286"/>
      <c r="B35" s="1280"/>
      <c r="C35" s="17"/>
      <c r="D35" s="1790"/>
      <c r="E35" s="1792"/>
      <c r="F35" s="3010" t="s">
        <v>188</v>
      </c>
      <c r="G35" s="3011"/>
      <c r="H35" s="1982"/>
      <c r="I35" s="1809">
        <f>'Cover Sheet and Summary'!N8</f>
        <v>10</v>
      </c>
      <c r="J35" s="1809">
        <f>'Cover Sheet and Summary'!O8</f>
        <v>2017</v>
      </c>
      <c r="K35" s="1790"/>
      <c r="L35" s="1790"/>
      <c r="M35" s="1790"/>
      <c r="N35" s="326"/>
      <c r="O35" s="2"/>
      <c r="U35"/>
      <c r="BJ35" s="2084"/>
      <c r="BK35" s="905"/>
      <c r="BL35" s="905"/>
      <c r="BM35" s="901"/>
      <c r="BN35" s="905"/>
      <c r="BO35" s="2533"/>
      <c r="BP35" s="903"/>
      <c r="BQ35" s="901"/>
      <c r="BR35" s="1094">
        <v>15</v>
      </c>
      <c r="BS35" s="2506">
        <f t="shared" si="5"/>
        <v>0</v>
      </c>
      <c r="BT35" s="2522">
        <f t="shared" si="2"/>
        <v>0</v>
      </c>
      <c r="BU35" s="903"/>
      <c r="BV35" s="2546">
        <v>150</v>
      </c>
      <c r="BW35" s="2524">
        <f t="shared" si="3"/>
        <v>0</v>
      </c>
      <c r="BX35" s="903"/>
      <c r="BY35" s="2546">
        <v>51</v>
      </c>
      <c r="BZ35" s="2502">
        <f t="shared" si="4"/>
        <v>0</v>
      </c>
      <c r="CA35" s="2503"/>
      <c r="CB35" s="904"/>
      <c r="CC35" s="2512">
        <f t="shared" si="0"/>
        <v>0</v>
      </c>
      <c r="CD35" s="2548">
        <f t="shared" si="1"/>
        <v>0</v>
      </c>
    </row>
    <row r="36" spans="1:82" x14ac:dyDescent="0.25">
      <c r="A36" s="1286"/>
      <c r="B36" s="1280"/>
      <c r="C36" s="17"/>
      <c r="D36" s="1790"/>
      <c r="E36" s="1792"/>
      <c r="F36" s="3012" t="s">
        <v>189</v>
      </c>
      <c r="G36" s="2773"/>
      <c r="H36" s="1966"/>
      <c r="I36" s="1809">
        <f>'Cover Sheet and Summary'!P8</f>
        <v>9</v>
      </c>
      <c r="J36" s="1809">
        <f>'Cover Sheet and Summary'!Q8</f>
        <v>2018</v>
      </c>
      <c r="K36" s="1790"/>
      <c r="L36" s="1790"/>
      <c r="M36" s="1790"/>
      <c r="N36" s="326"/>
      <c r="O36" s="2"/>
      <c r="U36"/>
      <c r="BJ36" s="2084"/>
      <c r="BK36" s="905"/>
      <c r="BL36" s="905"/>
      <c r="BM36" s="901"/>
      <c r="BN36" s="905"/>
      <c r="BO36" s="2533"/>
      <c r="BP36" s="903"/>
      <c r="BQ36" s="901"/>
      <c r="BR36" s="1094">
        <v>15</v>
      </c>
      <c r="BS36" s="2506">
        <f t="shared" si="5"/>
        <v>0</v>
      </c>
      <c r="BT36" s="2522">
        <f t="shared" si="2"/>
        <v>0</v>
      </c>
      <c r="BU36" s="903"/>
      <c r="BV36" s="2546">
        <v>150</v>
      </c>
      <c r="BW36" s="2524">
        <f t="shared" si="3"/>
        <v>0</v>
      </c>
      <c r="BX36" s="903"/>
      <c r="BY36" s="2546">
        <v>51</v>
      </c>
      <c r="BZ36" s="2502">
        <f t="shared" si="4"/>
        <v>0</v>
      </c>
      <c r="CA36" s="2503"/>
      <c r="CB36" s="904"/>
      <c r="CC36" s="2512">
        <f t="shared" si="0"/>
        <v>0</v>
      </c>
      <c r="CD36" s="2548">
        <f t="shared" si="1"/>
        <v>0</v>
      </c>
    </row>
    <row r="37" spans="1:82" x14ac:dyDescent="0.25">
      <c r="A37" s="1584"/>
      <c r="B37" s="1280"/>
      <c r="C37" s="17"/>
      <c r="D37" s="1791"/>
      <c r="E37" s="1790"/>
      <c r="F37" s="1794"/>
      <c r="G37" s="1794"/>
      <c r="H37" s="1790"/>
      <c r="I37" s="1790"/>
      <c r="J37" s="1790"/>
      <c r="K37" s="1790"/>
      <c r="L37" s="1790"/>
      <c r="M37" s="1790"/>
      <c r="N37" s="326"/>
      <c r="O37" s="2"/>
      <c r="U37"/>
      <c r="BJ37" s="2084"/>
      <c r="BK37" s="905"/>
      <c r="BL37" s="905"/>
      <c r="BM37" s="901"/>
      <c r="BN37" s="905"/>
      <c r="BO37" s="2533"/>
      <c r="BP37" s="903"/>
      <c r="BQ37" s="901"/>
      <c r="BR37" s="1094">
        <v>15</v>
      </c>
      <c r="BS37" s="2506">
        <f t="shared" si="5"/>
        <v>0</v>
      </c>
      <c r="BT37" s="2522">
        <f t="shared" si="2"/>
        <v>0</v>
      </c>
      <c r="BU37" s="903"/>
      <c r="BV37" s="2546">
        <v>150</v>
      </c>
      <c r="BW37" s="2524">
        <f t="shared" si="3"/>
        <v>0</v>
      </c>
      <c r="BX37" s="903"/>
      <c r="BY37" s="2546">
        <v>51</v>
      </c>
      <c r="BZ37" s="2502">
        <f t="shared" si="4"/>
        <v>0</v>
      </c>
      <c r="CA37" s="2503"/>
      <c r="CB37" s="904"/>
      <c r="CC37" s="2512">
        <f t="shared" si="0"/>
        <v>0</v>
      </c>
      <c r="CD37" s="2548">
        <f t="shared" si="1"/>
        <v>0</v>
      </c>
    </row>
    <row r="38" spans="1:82" x14ac:dyDescent="0.25">
      <c r="A38" s="1585" t="s">
        <v>141</v>
      </c>
      <c r="B38" s="1278" t="s">
        <v>140</v>
      </c>
      <c r="C38" s="17"/>
      <c r="D38" s="1795" t="s">
        <v>39</v>
      </c>
      <c r="E38" s="1795" t="s">
        <v>145</v>
      </c>
      <c r="F38" s="1795" t="s">
        <v>276</v>
      </c>
      <c r="G38" s="1796" t="s">
        <v>186</v>
      </c>
      <c r="H38" s="2008"/>
      <c r="I38" s="1791" t="s">
        <v>16</v>
      </c>
      <c r="J38" s="1791" t="s">
        <v>8</v>
      </c>
      <c r="K38" s="1791" t="s">
        <v>151</v>
      </c>
      <c r="L38" s="1791" t="s">
        <v>15</v>
      </c>
      <c r="M38" s="1797" t="s">
        <v>157</v>
      </c>
      <c r="N38" s="326"/>
      <c r="U38"/>
      <c r="BJ38" s="2084"/>
      <c r="BK38" s="905"/>
      <c r="BL38" s="905"/>
      <c r="BM38" s="901"/>
      <c r="BN38" s="905"/>
      <c r="BO38" s="2533"/>
      <c r="BP38" s="903"/>
      <c r="BQ38" s="901"/>
      <c r="BR38" s="1094">
        <v>15</v>
      </c>
      <c r="BS38" s="2506">
        <f t="shared" si="5"/>
        <v>0</v>
      </c>
      <c r="BT38" s="2522">
        <f t="shared" si="2"/>
        <v>0</v>
      </c>
      <c r="BU38" s="903"/>
      <c r="BV38" s="2546">
        <v>140</v>
      </c>
      <c r="BW38" s="2524">
        <f t="shared" si="3"/>
        <v>0</v>
      </c>
      <c r="BX38" s="903"/>
      <c r="BY38" s="2546">
        <v>51</v>
      </c>
      <c r="BZ38" s="2502">
        <f t="shared" si="4"/>
        <v>0</v>
      </c>
      <c r="CA38" s="2503"/>
      <c r="CB38" s="904"/>
      <c r="CC38" s="2512">
        <f t="shared" si="0"/>
        <v>0</v>
      </c>
      <c r="CD38" s="2548">
        <f t="shared" si="1"/>
        <v>0</v>
      </c>
    </row>
    <row r="39" spans="1:82" ht="15" customHeight="1" x14ac:dyDescent="0.25">
      <c r="A39" s="1586"/>
      <c r="B39" s="1280"/>
      <c r="C39" s="17"/>
      <c r="D39" s="587"/>
      <c r="E39" s="19"/>
      <c r="F39" s="19"/>
      <c r="G39" s="741"/>
      <c r="H39" s="741"/>
      <c r="I39" s="742"/>
      <c r="J39" s="742"/>
      <c r="K39" s="742"/>
      <c r="L39" s="742"/>
      <c r="M39" s="1944"/>
      <c r="N39" s="327"/>
      <c r="U39"/>
      <c r="BJ39" s="2084"/>
      <c r="BK39" s="905"/>
      <c r="BL39" s="905"/>
      <c r="BM39" s="901"/>
      <c r="BN39" s="905"/>
      <c r="BO39" s="2533"/>
      <c r="BP39" s="903"/>
      <c r="BQ39" s="901"/>
      <c r="BR39" s="1094">
        <v>15</v>
      </c>
      <c r="BS39" s="2506">
        <f>SUM(BQ39,BR39)*BP39*BN39*BM39</f>
        <v>0</v>
      </c>
      <c r="BT39" s="2522">
        <f t="shared" si="2"/>
        <v>0</v>
      </c>
      <c r="BU39" s="903"/>
      <c r="BV39" s="2546">
        <v>150</v>
      </c>
      <c r="BW39" s="2524">
        <f t="shared" si="3"/>
        <v>0</v>
      </c>
      <c r="BX39" s="903"/>
      <c r="BY39" s="2546">
        <v>51</v>
      </c>
      <c r="BZ39" s="2502">
        <f t="shared" si="4"/>
        <v>0</v>
      </c>
      <c r="CA39" s="2503"/>
      <c r="CB39" s="904"/>
      <c r="CC39" s="2512">
        <f t="shared" si="0"/>
        <v>0</v>
      </c>
      <c r="CD39" s="2548">
        <f t="shared" si="1"/>
        <v>0</v>
      </c>
    </row>
    <row r="40" spans="1:82" x14ac:dyDescent="0.25">
      <c r="A40" s="2313">
        <f>'BP1'!A39</f>
        <v>0</v>
      </c>
      <c r="B40" s="2311" t="str">
        <f>'BP1'!B39</f>
        <v>Eval</v>
      </c>
      <c r="C40" s="17"/>
      <c r="D40" s="2333">
        <f>'BP3'!D41</f>
        <v>99360.573382999995</v>
      </c>
      <c r="E40" s="2317">
        <f>IF(AND($J$35=$J$36,$I$35&lt;7,$I$36&lt;7),$I$36-$I$35+1,IF(AND($J$35=$J$36,$I$35&lt;7,$I$36&gt;=7),7-$I$35,IF(AND($J$35=$J$36,$I$35&gt;=7,$I$36&gt;=7),$I$36-$I$35+1,IF(AND($J$36&gt;$J$35,$I$35&gt;=7,$I$36&gt;7),7-$I$35+12,IF(AND($J505&gt;$J$35,$I$35&lt;7,$I$36&gt;=7),7-$I$35,IF(AND($J$36&gt;$J$35,$I$35&gt;=7,$I$36&lt;7),12-$I$35+1+$I$36,IF(AND($J$36&gt;$J$35,$I$35&lt;7,$I$36&lt;7),7-$I$35,IF(AND($J$36&gt;$J$35,$I$35&gt;=7,$I$36&gt;=7),12-$I$35+7))))))))</f>
        <v>9</v>
      </c>
      <c r="F40" s="2361">
        <f>IF('Cover Sheet and Summary'!M4&gt;3,'BP1'!G39,0)</f>
        <v>0</v>
      </c>
      <c r="G40" s="2318">
        <f>E40/12*F40</f>
        <v>0</v>
      </c>
      <c r="H40" s="2318"/>
      <c r="I40" s="2297">
        <v>0</v>
      </c>
      <c r="J40" s="2319">
        <f>ROUNDDOWN(L40-I40,0)</f>
        <v>0</v>
      </c>
      <c r="K40" s="2320"/>
      <c r="L40" s="2321">
        <f>ROUNDDOWN((D40*E40*F40/12),0)</f>
        <v>0</v>
      </c>
      <c r="M40" s="2322"/>
      <c r="N40" s="328">
        <v>0</v>
      </c>
      <c r="U40"/>
      <c r="BJ40" s="2084"/>
      <c r="BK40" s="905"/>
      <c r="BL40" s="905"/>
      <c r="BM40" s="901"/>
      <c r="BN40" s="905"/>
      <c r="BO40" s="2533"/>
      <c r="BP40" s="903"/>
      <c r="BQ40" s="901"/>
      <c r="BR40" s="1094">
        <v>15</v>
      </c>
      <c r="BS40" s="2506">
        <f t="shared" si="5"/>
        <v>0</v>
      </c>
      <c r="BT40" s="2522">
        <f t="shared" si="2"/>
        <v>0</v>
      </c>
      <c r="BU40" s="903"/>
      <c r="BV40" s="2546">
        <v>140</v>
      </c>
      <c r="BW40" s="2524">
        <f>BU40*BV40*BO40</f>
        <v>0</v>
      </c>
      <c r="BX40" s="903"/>
      <c r="BY40" s="2546">
        <v>51</v>
      </c>
      <c r="BZ40" s="2502">
        <f>BX40*BY40*BO40</f>
        <v>0</v>
      </c>
      <c r="CA40" s="2503"/>
      <c r="CB40" s="904"/>
      <c r="CC40" s="2512">
        <f t="shared" si="0"/>
        <v>0</v>
      </c>
      <c r="CD40" s="2548">
        <f t="shared" si="1"/>
        <v>0</v>
      </c>
    </row>
    <row r="41" spans="1:82" ht="16.5" thickBot="1" x14ac:dyDescent="0.3">
      <c r="A41" s="2310">
        <f>IF(I35&lt;&gt;7,A40,"")</f>
        <v>0</v>
      </c>
      <c r="B41" s="2323"/>
      <c r="C41" s="17"/>
      <c r="D41" s="2333">
        <f>IF($AN$30=FALSE,D40,SUM(D40,(D40*'Cover Sheet and Summary'!$H$13/100)))</f>
        <v>102341.39058449</v>
      </c>
      <c r="E41" s="2324">
        <f>IF(AND($J$36=$J$35,$I$35&gt;=7),0,IF(AND($J$36=$J$35,$I$36&lt;=12),$I$36-7+1,IF(AND($J$36=$J$35,$I$36-$I$35&lt;=6),0,IF(AND($J$36=$J$35,$I$36&lt;7),0,IF(AND($J$36=$J$35,$I$36&gt;=7),$I$36-7+1,IF(AND($J$36&gt;$J$35,$I$35&lt;7,$I$36&lt;7),12-7+$I$36+1,IF(AND($J$36&gt;$J$35,$I$35&lt;7,$I$36&gt;=7),$I$36-7+1,IF(AND($J$36&gt;$J$35,$I$35&gt;=7,$I$36&lt;7),0,IF(AND($J$36&gt;$J$35,$I$35&gt;=7,$I$36&gt;=7),$I$36-7+1)))))))))</f>
        <v>3</v>
      </c>
      <c r="F41" s="2294">
        <f>F40</f>
        <v>0</v>
      </c>
      <c r="G41" s="2318">
        <f>E41/12*F41</f>
        <v>0</v>
      </c>
      <c r="H41" s="2318"/>
      <c r="I41" s="2297">
        <v>0</v>
      </c>
      <c r="J41" s="2319">
        <f>ROUNDDOWN(L41-I41,0)</f>
        <v>0</v>
      </c>
      <c r="K41" s="2320"/>
      <c r="L41" s="2321">
        <f>ROUNDDOWN((D41*E41*F41/12),0)</f>
        <v>0</v>
      </c>
      <c r="M41" s="2325">
        <f>SUM(L40,L41)</f>
        <v>0</v>
      </c>
      <c r="N41" s="328"/>
      <c r="U41"/>
      <c r="BJ41" s="923"/>
      <c r="BK41" s="2528"/>
      <c r="BL41" s="2528"/>
      <c r="BM41" s="2389"/>
      <c r="BN41" s="2389"/>
      <c r="BO41" s="2390"/>
      <c r="BP41" s="2536"/>
      <c r="BQ41" s="2389"/>
      <c r="BR41" s="2389"/>
      <c r="BS41" s="2389"/>
      <c r="BT41" s="2390"/>
      <c r="BU41" s="2537"/>
      <c r="BV41" s="2528"/>
      <c r="BW41" s="2538"/>
      <c r="BX41" s="2537"/>
      <c r="BY41" s="2528"/>
      <c r="BZ41" s="2538"/>
      <c r="CA41" s="2540" t="s">
        <v>328</v>
      </c>
      <c r="CB41" s="2528"/>
      <c r="CC41" s="2538"/>
      <c r="CD41" s="2543">
        <f>SUM(CD31:CD40)</f>
        <v>0</v>
      </c>
    </row>
    <row r="42" spans="1:82" ht="15.75" customHeight="1" thickBot="1" x14ac:dyDescent="0.3">
      <c r="A42" s="2326"/>
      <c r="B42" s="2327"/>
      <c r="C42" s="980"/>
      <c r="D42" s="3013" t="s">
        <v>40</v>
      </c>
      <c r="E42" s="2765"/>
      <c r="F42" s="2765"/>
      <c r="G42" s="2766"/>
      <c r="H42" s="2329"/>
      <c r="I42" s="2330">
        <f>ROUNDDOWN(SUM(I40,I41)*$B$126,0)</f>
        <v>0</v>
      </c>
      <c r="J42" s="2330">
        <f>ROUNDDOWN(SUM(J40,J41)*$B$126,0)</f>
        <v>0</v>
      </c>
      <c r="K42" s="2331"/>
      <c r="L42" s="2330">
        <f>ROUNDDOWN(SUM(L40,L41)*$B$126,0)</f>
        <v>0</v>
      </c>
      <c r="M42" s="2332"/>
      <c r="N42" s="329"/>
      <c r="U42"/>
      <c r="BJ42" s="2531"/>
      <c r="BK42" s="712"/>
      <c r="BL42" s="712"/>
      <c r="BM42" s="2569"/>
      <c r="BN42" s="712"/>
      <c r="BO42" s="714"/>
      <c r="BP42" s="2531"/>
      <c r="BQ42" s="712"/>
      <c r="BR42" s="712"/>
      <c r="BS42" s="712"/>
      <c r="BT42" s="714"/>
      <c r="BU42" s="2531"/>
      <c r="BV42" s="712"/>
      <c r="BW42" s="714"/>
      <c r="BX42" s="2531"/>
      <c r="BY42" s="712"/>
      <c r="BZ42" s="714"/>
      <c r="CA42" s="2531"/>
      <c r="CB42" s="712"/>
      <c r="CC42" s="714"/>
      <c r="CD42" s="2544"/>
    </row>
    <row r="43" spans="1:82" x14ac:dyDescent="0.25">
      <c r="A43" s="2002">
        <f>'BP1'!A42</f>
        <v>0</v>
      </c>
      <c r="B43" s="1846">
        <f>'BP1'!B42</f>
        <v>0</v>
      </c>
      <c r="C43" s="17"/>
      <c r="D43" s="1990">
        <f>'BP3'!D44</f>
        <v>60099.985000000001</v>
      </c>
      <c r="E43" s="1848">
        <f>IF(AND($J$35=$J$36,$I$35&lt;7,$I$36&lt;7),$I$36-$I$35+1,IF(AND($J$35=$J$36,$I$35&lt;7,$I$36&gt;=7),7-$I$35,IF(AND($J$35=$J$36,$I$35&gt;=7,$I$36&gt;=7),$I$36-$I$35+1,IF(AND($J$36&gt;$J$35,$I$35&gt;=7,$I$36&gt;7),7-$I$35+12,IF(AND($J508&gt;$J$35,$I$35&lt;7,$I$36&gt;=7),7-$I$35,IF(AND($J$36&gt;$J$35,$I$35&gt;=7,$I$36&lt;7),12-$I$35+1+$I$36,IF(AND($J$36&gt;$J$35,$I$35&lt;7,$I$36&lt;7),7-$I$35,IF(AND($J$36&gt;$J$35,$I$35&gt;=7,$I$36&gt;=7),12-$I$35+7))))))))</f>
        <v>9</v>
      </c>
      <c r="F43" s="2361">
        <f>IF('Cover Sheet and Summary'!M4&gt;3,'BP1'!G42,0)</f>
        <v>0</v>
      </c>
      <c r="G43" s="1849">
        <f>E43/12*F43</f>
        <v>0</v>
      </c>
      <c r="H43" s="1849"/>
      <c r="I43" s="2362">
        <v>0</v>
      </c>
      <c r="J43" s="1851">
        <f>ROUNDDOWN(L43-I43,0)</f>
        <v>0</v>
      </c>
      <c r="K43" s="1872"/>
      <c r="L43" s="1613">
        <f>ROUNDDOWN((D43*E43*F43/12),0)</f>
        <v>0</v>
      </c>
      <c r="M43" s="1309"/>
      <c r="N43" s="328"/>
      <c r="U43"/>
      <c r="BJ43" s="2084"/>
      <c r="BK43" s="897"/>
      <c r="BL43" s="897"/>
      <c r="BM43" s="922"/>
      <c r="BN43" s="897"/>
      <c r="BO43" s="2516"/>
      <c r="BP43" s="2843" t="s">
        <v>174</v>
      </c>
      <c r="BQ43" s="2844"/>
      <c r="BR43" s="2844"/>
      <c r="BS43" s="2844"/>
      <c r="BT43" s="2845"/>
      <c r="BU43" s="2843" t="s">
        <v>361</v>
      </c>
      <c r="BV43" s="2844"/>
      <c r="BW43" s="2845"/>
      <c r="BX43" s="2843" t="s">
        <v>183</v>
      </c>
      <c r="BY43" s="2844"/>
      <c r="BZ43" s="2845"/>
      <c r="CA43" s="2854" t="s">
        <v>3</v>
      </c>
      <c r="CB43" s="2846"/>
      <c r="CC43" s="2847"/>
      <c r="CD43" s="2526" t="s">
        <v>36</v>
      </c>
    </row>
    <row r="44" spans="1:82" x14ac:dyDescent="0.25">
      <c r="A44" s="1587">
        <f>IF(I35&lt;&gt;7,A43,"")</f>
        <v>0</v>
      </c>
      <c r="B44" s="1282"/>
      <c r="C44" s="17"/>
      <c r="D44" s="1988">
        <f>IF($AN$30=FALSE,D43,SUM(D43,(D43*'Cover Sheet and Summary'!$H$13/100)))</f>
        <v>61902.984550000001</v>
      </c>
      <c r="E44" s="1807">
        <f>IF(AND($J$36=$J$35,$I$35&gt;=7),0,IF(AND($J$36=$J$35,$I$36&lt;=12),$I$36-7+1,IF(AND($J$36=$J$35,$I$36-$I$35&lt;=6),0,IF(AND($J$36=$J$35,$I$36&lt;7),0,IF(AND($J$36=$J$35,$I$36&gt;=7),$I$36-7+1,IF(AND($J$36&gt;$J$35,$I$35&lt;7,$I$36&lt;7),12-7+$I$36+1,IF(AND($J$36&gt;$J$35,$I$35&lt;7,$I$36&gt;=7),$I$36-7+1,IF(AND($J$36&gt;$J$35,$I$35&gt;=7,$I$36&lt;7),0,IF(AND($J$36&gt;$J$35,$I$35&gt;=7,$I$36&gt;=7),$I$36-7+1)))))))))</f>
        <v>3</v>
      </c>
      <c r="F44" s="2294">
        <f>F43</f>
        <v>0</v>
      </c>
      <c r="G44" s="1294">
        <f>E44/12*F44</f>
        <v>0</v>
      </c>
      <c r="H44" s="1294"/>
      <c r="I44" s="2297"/>
      <c r="J44" s="1295">
        <f>ROUNDDOWN(L44-I44,0)</f>
        <v>0</v>
      </c>
      <c r="K44" s="1872"/>
      <c r="L44" s="1296">
        <f>ROUNDDOWN((D44*E44*F44/12),0)</f>
        <v>0</v>
      </c>
      <c r="M44" s="1298">
        <f>SUM(L43,L44)</f>
        <v>0</v>
      </c>
      <c r="N44" s="328"/>
      <c r="U44"/>
      <c r="BJ44" s="922" t="s">
        <v>53</v>
      </c>
      <c r="BK44" s="897"/>
      <c r="BL44" s="897"/>
      <c r="BM44" s="922"/>
      <c r="BN44" s="897"/>
      <c r="BO44" s="2516"/>
      <c r="BP44" s="922"/>
      <c r="BQ44" s="2507" t="s">
        <v>209</v>
      </c>
      <c r="BR44" s="1137" t="s">
        <v>184</v>
      </c>
      <c r="BS44" s="2515"/>
      <c r="BT44" s="2516"/>
      <c r="BU44" s="922"/>
      <c r="BV44" s="2515"/>
      <c r="BW44" s="2516"/>
      <c r="BX44" s="922"/>
      <c r="BY44" s="2515"/>
      <c r="BZ44" s="2516"/>
      <c r="CA44" s="922"/>
      <c r="CB44" s="897"/>
      <c r="CC44" s="2516"/>
      <c r="CD44" s="2504"/>
    </row>
    <row r="45" spans="1:82" ht="15.75" thickBot="1" x14ac:dyDescent="0.3">
      <c r="A45" s="1852"/>
      <c r="B45" s="1853"/>
      <c r="C45" s="980"/>
      <c r="D45" s="2999" t="s">
        <v>40</v>
      </c>
      <c r="E45" s="2744"/>
      <c r="F45" s="2744"/>
      <c r="G45" s="2745"/>
      <c r="H45" s="1963"/>
      <c r="I45" s="1854">
        <f>ROUNDDOWN(SUM(I43,I44)*$B$126,0)</f>
        <v>0</v>
      </c>
      <c r="J45" s="1854">
        <f>ROUNDDOWN(SUM(J43,J44)*$B$126,0)</f>
        <v>0</v>
      </c>
      <c r="K45" s="1873"/>
      <c r="L45" s="1854">
        <f>ROUNDDOWN(SUM(L43,L44)*$B$126,0)</f>
        <v>0</v>
      </c>
      <c r="M45" s="1856"/>
      <c r="N45" s="329"/>
      <c r="U45"/>
      <c r="BJ45" s="2084"/>
      <c r="BK45" s="2515" t="s">
        <v>56</v>
      </c>
      <c r="BL45" s="2515" t="s">
        <v>319</v>
      </c>
      <c r="BM45" s="2558" t="s">
        <v>340</v>
      </c>
      <c r="BN45" s="2559" t="s">
        <v>303</v>
      </c>
      <c r="BO45" s="2560" t="s">
        <v>205</v>
      </c>
      <c r="BP45" s="2551" t="s">
        <v>366</v>
      </c>
      <c r="BQ45" s="2552" t="s">
        <v>176</v>
      </c>
      <c r="BR45" s="2553" t="s">
        <v>207</v>
      </c>
      <c r="BS45" s="2554" t="s">
        <v>364</v>
      </c>
      <c r="BT45" s="2555" t="s">
        <v>365</v>
      </c>
      <c r="BU45" s="2558" t="s">
        <v>206</v>
      </c>
      <c r="BV45" s="2562" t="s">
        <v>362</v>
      </c>
      <c r="BW45" s="2563" t="s">
        <v>15</v>
      </c>
      <c r="BX45" s="2558" t="s">
        <v>363</v>
      </c>
      <c r="BY45" s="2562" t="s">
        <v>362</v>
      </c>
      <c r="BZ45" s="2555" t="s">
        <v>208</v>
      </c>
      <c r="CA45" s="2568" t="s">
        <v>204</v>
      </c>
      <c r="CB45" s="2554" t="s">
        <v>3</v>
      </c>
      <c r="CC45" s="2555" t="s">
        <v>15</v>
      </c>
      <c r="CD45" s="2504"/>
    </row>
    <row r="46" spans="1:82" x14ac:dyDescent="0.25">
      <c r="A46" s="2002">
        <f>'BP1'!A45</f>
        <v>0</v>
      </c>
      <c r="B46" s="1846">
        <f>'BP1'!B45</f>
        <v>0</v>
      </c>
      <c r="C46" s="17"/>
      <c r="D46" s="1990">
        <f>'BP3'!D47</f>
        <v>41523.625999999997</v>
      </c>
      <c r="E46" s="1848">
        <f>IF(AND($J$35=$J$36,$I$35&lt;7,$I$36&lt;7),$I$36-$I$35+1,IF(AND($J$35=$J$36,$I$35&lt;7,$I$36&gt;=7),7-$I$35,IF(AND($J$35=$J$36,$I$35&gt;=7,$I$36&gt;=7),$I$36-$I$35+1,IF(AND($J$36&gt;$J$35,$I$35&gt;=7,$I$36&gt;7),7-$I$35+12,IF(AND($J511&gt;$J$35,$I$35&lt;7,$I$36&gt;=7),7-$I$35,IF(AND($J$36&gt;$J$35,$I$35&gt;=7,$I$36&lt;7),12-$I$35+1+$I$36,IF(AND($J$36&gt;$J$35,$I$35&lt;7,$I$36&lt;7),7-$I$35,IF(AND($J$36&gt;$J$35,$I$35&gt;=7,$I$36&gt;=7),12-$I$35+7))))))))</f>
        <v>9</v>
      </c>
      <c r="F46" s="2361">
        <f>IF('Cover Sheet and Summary'!M4&gt;3,'BP1'!G45,0)</f>
        <v>0</v>
      </c>
      <c r="G46" s="1849">
        <f>E46/12*F46</f>
        <v>0</v>
      </c>
      <c r="H46" s="1849"/>
      <c r="I46" s="2362">
        <v>0</v>
      </c>
      <c r="J46" s="1851">
        <f>ROUNDDOWN(L46-I46,0)</f>
        <v>0</v>
      </c>
      <c r="K46" s="1872"/>
      <c r="L46" s="1613">
        <f>ROUNDDOWN((D46*E46*F46/12),0)</f>
        <v>0</v>
      </c>
      <c r="M46" s="1309"/>
      <c r="N46" s="328"/>
      <c r="Q46" s="2"/>
      <c r="U46"/>
      <c r="BJ46" s="2084"/>
      <c r="BK46" s="1093" t="s">
        <v>171</v>
      </c>
      <c r="BL46" s="1253"/>
      <c r="BM46" s="2556">
        <v>1</v>
      </c>
      <c r="BN46" s="1217">
        <v>0</v>
      </c>
      <c r="BO46" s="2557">
        <v>0</v>
      </c>
      <c r="BP46" s="2386">
        <v>0</v>
      </c>
      <c r="BQ46" s="2387">
        <v>0</v>
      </c>
      <c r="BR46" s="2388">
        <v>15</v>
      </c>
      <c r="BS46" s="2549">
        <v>0</v>
      </c>
      <c r="BT46" s="2550">
        <f>SUM(BS46*0.42)</f>
        <v>0</v>
      </c>
      <c r="BU46" s="2386"/>
      <c r="BV46" s="2564">
        <v>150</v>
      </c>
      <c r="BW46" s="2561">
        <f>BU46*BV46*BO46</f>
        <v>0</v>
      </c>
      <c r="BX46" s="2386">
        <v>0</v>
      </c>
      <c r="BY46" s="2564">
        <v>51</v>
      </c>
      <c r="BZ46" s="2565">
        <f>BX46*BY46*BO46</f>
        <v>0</v>
      </c>
      <c r="CA46" s="2566">
        <v>0</v>
      </c>
      <c r="CB46" s="1850">
        <v>0</v>
      </c>
      <c r="CC46" s="2567">
        <f t="shared" ref="CC46:CC50" si="6">SUM(CA46:CB46)</f>
        <v>0</v>
      </c>
      <c r="CD46" s="2548">
        <f t="shared" ref="CD46:CD50" si="7">BT46+BW46+BZ46+CC46</f>
        <v>0</v>
      </c>
    </row>
    <row r="47" spans="1:82" x14ac:dyDescent="0.25">
      <c r="A47" s="1587">
        <f>IF(I35&lt;&gt;7,A46,"")</f>
        <v>0</v>
      </c>
      <c r="B47" s="1282"/>
      <c r="C47" s="17"/>
      <c r="D47" s="1988">
        <f>IF($AN$30=FALSE,D46,SUM(D46,(D46*'Cover Sheet and Summary'!$H$13/100)))</f>
        <v>42769.334779999997</v>
      </c>
      <c r="E47" s="1807">
        <f>IF(AND($J$36=$J$35,$I$35&gt;=7),0,IF(AND($J$36=$J$35,$I$36&lt;=12),$I$36-7+1,IF(AND($J$36=$J$35,$I$36-$I$35&lt;=6),0,IF(AND($J$36=$J$35,$I$36&lt;7),0,IF(AND($J$36=$J$35,$I$36&gt;=7),$I$36-7+1,IF(AND($J$36&gt;$J$35,$I$35&lt;7,$I$36&lt;7),12-7+$I$36+1,IF(AND($J$36&gt;$J$35,$I$35&lt;7,$I$36&gt;=7),$I$36-7+1,IF(AND($J$36&gt;$J$35,$I$35&gt;=7,$I$36&lt;7),0,IF(AND($J$36&gt;$J$35,$I$35&gt;=7,$I$36&gt;=7),$I$36-7+1)))))))))</f>
        <v>3</v>
      </c>
      <c r="F47" s="2294">
        <f>F46</f>
        <v>0</v>
      </c>
      <c r="G47" s="1294">
        <f>E47/12*F47</f>
        <v>0</v>
      </c>
      <c r="H47" s="1294"/>
      <c r="I47" s="2297">
        <v>0</v>
      </c>
      <c r="J47" s="1295">
        <f>ROUNDDOWN(L47-I47,0)</f>
        <v>0</v>
      </c>
      <c r="K47" s="1872"/>
      <c r="L47" s="1296">
        <f>ROUNDDOWN((D47*E47*F47/12),0)</f>
        <v>0</v>
      </c>
      <c r="M47" s="1298">
        <f>SUM(L46,L47)</f>
        <v>0</v>
      </c>
      <c r="N47" s="328"/>
      <c r="Q47" s="2"/>
      <c r="U47"/>
      <c r="BJ47" s="2084"/>
      <c r="BK47" s="1093" t="s">
        <v>172</v>
      </c>
      <c r="BL47" s="1253"/>
      <c r="BM47" s="2395">
        <v>1</v>
      </c>
      <c r="BN47" s="905"/>
      <c r="BO47" s="2533"/>
      <c r="BP47" s="903"/>
      <c r="BQ47" s="901"/>
      <c r="BR47" s="1094">
        <v>15</v>
      </c>
      <c r="BS47" s="2506">
        <v>0</v>
      </c>
      <c r="BT47" s="2522">
        <f t="shared" ref="BT47:BT50" si="8">SUM(BS47*0.42)</f>
        <v>0</v>
      </c>
      <c r="BU47" s="903"/>
      <c r="BV47" s="2546">
        <v>150</v>
      </c>
      <c r="BW47" s="2524">
        <f t="shared" ref="BW47:BW50" si="9">BU47*BV47*BO47</f>
        <v>0</v>
      </c>
      <c r="BX47" s="903"/>
      <c r="BY47" s="2546">
        <v>51</v>
      </c>
      <c r="BZ47" s="2502">
        <f t="shared" ref="BZ47:BZ48" si="10">BX47*BY47*BO47</f>
        <v>0</v>
      </c>
      <c r="CA47" s="2503"/>
      <c r="CB47" s="904">
        <v>0</v>
      </c>
      <c r="CC47" s="2512">
        <f t="shared" si="6"/>
        <v>0</v>
      </c>
      <c r="CD47" s="2548">
        <f t="shared" si="7"/>
        <v>0</v>
      </c>
    </row>
    <row r="48" spans="1:82" ht="15.75" thickBot="1" x14ac:dyDescent="0.3">
      <c r="A48" s="1852"/>
      <c r="B48" s="1853"/>
      <c r="C48" s="980"/>
      <c r="D48" s="2999" t="s">
        <v>40</v>
      </c>
      <c r="E48" s="2744"/>
      <c r="F48" s="2744"/>
      <c r="G48" s="2745"/>
      <c r="H48" s="1963"/>
      <c r="I48" s="1854">
        <f>ROUNDDOWN(SUM(I46,I47)*$B$126,0)</f>
        <v>0</v>
      </c>
      <c r="J48" s="1854">
        <f>ROUNDDOWN(SUM(J46,J47)*$B$126,0)</f>
        <v>0</v>
      </c>
      <c r="K48" s="1873"/>
      <c r="L48" s="1854">
        <f>ROUNDDOWN(SUM(L46,L47)*$B$126,0)</f>
        <v>0</v>
      </c>
      <c r="M48" s="1855"/>
      <c r="N48" s="329"/>
      <c r="Q48" s="2"/>
      <c r="U48"/>
      <c r="BJ48" s="2084"/>
      <c r="BK48" s="905"/>
      <c r="BL48" s="905"/>
      <c r="BM48" s="901"/>
      <c r="BN48" s="905"/>
      <c r="BO48" s="2533"/>
      <c r="BP48" s="903"/>
      <c r="BQ48" s="901"/>
      <c r="BR48" s="1094">
        <v>15</v>
      </c>
      <c r="BS48" s="2506">
        <f>SUM(BQ48,BR48)*BP48*BN48*BM48</f>
        <v>0</v>
      </c>
      <c r="BT48" s="2522">
        <f t="shared" si="8"/>
        <v>0</v>
      </c>
      <c r="BU48" s="903"/>
      <c r="BV48" s="2546">
        <v>150</v>
      </c>
      <c r="BW48" s="2524">
        <f t="shared" si="9"/>
        <v>0</v>
      </c>
      <c r="BX48" s="903">
        <v>0</v>
      </c>
      <c r="BY48" s="2546">
        <v>51</v>
      </c>
      <c r="BZ48" s="2502">
        <f t="shared" si="10"/>
        <v>0</v>
      </c>
      <c r="CA48" s="2503"/>
      <c r="CB48" s="904"/>
      <c r="CC48" s="2512">
        <f t="shared" si="6"/>
        <v>0</v>
      </c>
      <c r="CD48" s="2548">
        <f t="shared" si="7"/>
        <v>0</v>
      </c>
    </row>
    <row r="49" spans="1:82" x14ac:dyDescent="0.25">
      <c r="A49" s="2002">
        <f>'BP1'!A48</f>
        <v>0</v>
      </c>
      <c r="B49" s="1846">
        <f>'BP1'!B48</f>
        <v>0</v>
      </c>
      <c r="C49" s="17"/>
      <c r="D49" s="1990">
        <f>'BP3'!D50</f>
        <v>53784.022940000003</v>
      </c>
      <c r="E49" s="1848">
        <f>IF(AND($J$35=$J$36,$I$35&lt;7,$I$36&lt;7),$I$36-$I$35+1,IF(AND($J$35=$J$36,$I$35&lt;7,$I$36&gt;=7),7-$I$35,IF(AND($J$35=$J$36,$I$35&gt;=7,$I$36&gt;=7),$I$36-$I$35+1,IF(AND($J$36&gt;$J$35,$I$35&gt;=7,$I$36&gt;7),7-$I$35+12,IF(AND($J514&gt;$J$35,$I$35&lt;7,$I$36&gt;=7),7-$I$35,IF(AND($J$36&gt;$J$35,$I$35&gt;=7,$I$36&lt;7),12-$I$35+1+$I$36,IF(AND($J$36&gt;$J$35,$I$35&lt;7,$I$36&lt;7),7-$I$35,IF(AND($J$36&gt;$J$35,$I$35&gt;=7,$I$36&gt;=7),12-$I$35+7))))))))</f>
        <v>9</v>
      </c>
      <c r="F49" s="2361">
        <f>IF('Cover Sheet and Summary'!M4&gt;3,'BP1'!G48,0)</f>
        <v>0</v>
      </c>
      <c r="G49" s="1849">
        <f>E49/12*F49</f>
        <v>0</v>
      </c>
      <c r="H49" s="1849"/>
      <c r="I49" s="2362">
        <v>0</v>
      </c>
      <c r="J49" s="1851">
        <f>ROUNDDOWN(L49-I49,0)</f>
        <v>0</v>
      </c>
      <c r="K49" s="1872"/>
      <c r="L49" s="1613">
        <f>ROUNDDOWN((D49*E49*F49/12),0)</f>
        <v>0</v>
      </c>
      <c r="M49" s="1309"/>
      <c r="N49" s="328"/>
      <c r="Q49" s="2"/>
      <c r="U49"/>
      <c r="BJ49" s="2084"/>
      <c r="BK49" s="905"/>
      <c r="BL49" s="905"/>
      <c r="BM49" s="901"/>
      <c r="BN49" s="905"/>
      <c r="BO49" s="2533"/>
      <c r="BP49" s="903"/>
      <c r="BQ49" s="901"/>
      <c r="BR49" s="1094">
        <v>15</v>
      </c>
      <c r="BS49" s="2506">
        <f t="shared" ref="BS49:BS50" si="11">SUM(BQ49,BR49)*BP49*BN49*BM49</f>
        <v>0</v>
      </c>
      <c r="BT49" s="2522">
        <f t="shared" si="8"/>
        <v>0</v>
      </c>
      <c r="BU49" s="903"/>
      <c r="BV49" s="2546">
        <v>150</v>
      </c>
      <c r="BW49" s="2524">
        <f t="shared" si="9"/>
        <v>0</v>
      </c>
      <c r="BX49" s="903"/>
      <c r="BY49" s="2546">
        <v>51</v>
      </c>
      <c r="BZ49" s="2502">
        <f>BX49*BY49*BO49</f>
        <v>0</v>
      </c>
      <c r="CA49" s="2503"/>
      <c r="CB49" s="904"/>
      <c r="CC49" s="2512">
        <f t="shared" si="6"/>
        <v>0</v>
      </c>
      <c r="CD49" s="2548">
        <f t="shared" si="7"/>
        <v>0</v>
      </c>
    </row>
    <row r="50" spans="1:82" x14ac:dyDescent="0.25">
      <c r="A50" s="1587">
        <f>IF(I35&lt;&gt;7,A49,"")</f>
        <v>0</v>
      </c>
      <c r="B50" s="1282"/>
      <c r="C50" s="17"/>
      <c r="D50" s="1988">
        <f>IF($AN$30=FALSE,D49,SUM(D49,(D49*'Cover Sheet and Summary'!$H$13/100)))</f>
        <v>55397.543628200001</v>
      </c>
      <c r="E50" s="1807">
        <f>IF(AND($J$36=$J$35,$I$35&gt;=7),0,IF(AND($J$36=$J$35,$I$36&lt;=12),$I$36-7+1,IF(AND($J$36=$J$35,$I$36-$I$35&lt;=6),0,IF(AND($J$36=$J$35,$I$36&lt;7),0,IF(AND($J$36=$J$35,$I$36&gt;=7),$I$36-7+1,IF(AND($J$36&gt;$J$35,$I$35&lt;7,$I$36&lt;7),12-7+$I$36+1,IF(AND($J$36&gt;$J$35,$I$35&lt;7,$I$36&gt;=7),$I$36-7+1,IF(AND($J$36&gt;$J$35,$I$35&gt;=7,$I$36&lt;7),0,IF(AND($J$36&gt;$J$35,$I$35&gt;=7,$I$36&gt;=7),$I$36-7+1)))))))))</f>
        <v>3</v>
      </c>
      <c r="F50" s="2294">
        <f>F49</f>
        <v>0</v>
      </c>
      <c r="G50" s="1294">
        <f>E50/12*F50</f>
        <v>0</v>
      </c>
      <c r="H50" s="1294"/>
      <c r="I50" s="2297">
        <v>0</v>
      </c>
      <c r="J50" s="1295">
        <f>ROUNDDOWN(L50-I50,0)</f>
        <v>0</v>
      </c>
      <c r="K50" s="1872"/>
      <c r="L50" s="1296">
        <f>ROUNDDOWN((D50*E50*F50/12),0)</f>
        <v>0</v>
      </c>
      <c r="M50" s="1298">
        <f>SUM(L49,L50)</f>
        <v>0</v>
      </c>
      <c r="N50" s="328"/>
      <c r="Q50" s="2"/>
      <c r="U50"/>
      <c r="BJ50" s="2084"/>
      <c r="BK50" s="905"/>
      <c r="BL50" s="905"/>
      <c r="BM50" s="901"/>
      <c r="BN50" s="905"/>
      <c r="BO50" s="2533"/>
      <c r="BP50" s="903"/>
      <c r="BQ50" s="901"/>
      <c r="BR50" s="1094">
        <v>15</v>
      </c>
      <c r="BS50" s="2506">
        <f t="shared" si="11"/>
        <v>0</v>
      </c>
      <c r="BT50" s="2522">
        <f t="shared" si="8"/>
        <v>0</v>
      </c>
      <c r="BU50" s="903"/>
      <c r="BV50" s="2546">
        <v>150</v>
      </c>
      <c r="BW50" s="2524">
        <f t="shared" si="9"/>
        <v>0</v>
      </c>
      <c r="BX50" s="903"/>
      <c r="BY50" s="2546">
        <v>51</v>
      </c>
      <c r="BZ50" s="2502">
        <f t="shared" ref="BZ50" si="12">BX50*BY50*BO50</f>
        <v>0</v>
      </c>
      <c r="CA50" s="2503"/>
      <c r="CB50" s="904"/>
      <c r="CC50" s="2512">
        <f t="shared" si="6"/>
        <v>0</v>
      </c>
      <c r="CD50" s="2548">
        <f t="shared" si="7"/>
        <v>0</v>
      </c>
    </row>
    <row r="51" spans="1:82" ht="15.75" customHeight="1" thickBot="1" x14ac:dyDescent="0.3">
      <c r="A51" s="1852"/>
      <c r="B51" s="1853"/>
      <c r="C51" s="980"/>
      <c r="D51" s="2999" t="s">
        <v>40</v>
      </c>
      <c r="E51" s="2744"/>
      <c r="F51" s="2744"/>
      <c r="G51" s="2745"/>
      <c r="H51" s="1963"/>
      <c r="I51" s="1854">
        <f>ROUNDDOWN(SUM(I49,I50)*$B$126,0)</f>
        <v>0</v>
      </c>
      <c r="J51" s="1854">
        <f>ROUNDDOWN(SUM(J49,J50)*$B$126,0)</f>
        <v>0</v>
      </c>
      <c r="K51" s="1873"/>
      <c r="L51" s="1854">
        <f>ROUNDDOWN(SUM(L49,L50)*$B$126,0)</f>
        <v>0</v>
      </c>
      <c r="M51" s="1856"/>
      <c r="N51" s="329"/>
      <c r="Q51" s="2"/>
      <c r="U51"/>
      <c r="BF51" s="871"/>
      <c r="BJ51" s="923"/>
      <c r="BK51" s="2528"/>
      <c r="BL51" s="2528"/>
      <c r="BM51" s="2389"/>
      <c r="BN51" s="2528"/>
      <c r="BO51" s="2390"/>
      <c r="BP51" s="2536"/>
      <c r="BQ51" s="2389"/>
      <c r="BR51" s="2528"/>
      <c r="BS51" s="2532"/>
      <c r="BT51" s="2390"/>
      <c r="BU51" s="2536"/>
      <c r="BV51" s="2528"/>
      <c r="BW51" s="2538"/>
      <c r="BX51" s="1951"/>
      <c r="BY51" s="723"/>
      <c r="BZ51" s="1180"/>
      <c r="CA51" s="2540" t="s">
        <v>327</v>
      </c>
      <c r="CB51" s="2529"/>
      <c r="CC51" s="2541"/>
      <c r="CD51" s="2543">
        <f>SUM(CD45:CD50)</f>
        <v>0</v>
      </c>
    </row>
    <row r="52" spans="1:82" x14ac:dyDescent="0.25">
      <c r="A52" s="2002">
        <f>'BP1'!A51</f>
        <v>0</v>
      </c>
      <c r="B52" s="1846">
        <f>'BP1'!B51</f>
        <v>0</v>
      </c>
      <c r="C52" s="17"/>
      <c r="D52" s="1990">
        <f>'BP3'!D53</f>
        <v>41523.625999999997</v>
      </c>
      <c r="E52" s="1848">
        <f>IF(AND($J$35=$J$36,$I$35&lt;7,$I$36&lt;7),$I$36-$I$35+1,IF(AND($J$35=$J$36,$I$35&lt;7,$I$36&gt;=7),7-$I$35,IF(AND($J$35=$J$36,$I$35&gt;=7,$I$36&gt;=7),$I$36-$I$35+1,IF(AND($J$36&gt;$J$35,$I$35&gt;=7,$I$36&gt;7),7-$I$35+12,IF(AND($J517&gt;$J$35,$I$35&lt;7,$I$36&gt;=7),7-$I$35,IF(AND($J$36&gt;$J$35,$I$35&gt;=7,$I$36&lt;7),12-$I$35+1+$I$36,IF(AND($J$36&gt;$J$35,$I$35&lt;7,$I$36&lt;7),7-$I$35,IF(AND($J$36&gt;$J$35,$I$35&gt;=7,$I$36&gt;=7),12-$I$35+7))))))))</f>
        <v>9</v>
      </c>
      <c r="F52" s="2361">
        <f>IF('Cover Sheet and Summary'!M4&gt;3,'BP1'!G51,0)</f>
        <v>0</v>
      </c>
      <c r="G52" s="1849">
        <f>E52/12*F52</f>
        <v>0</v>
      </c>
      <c r="H52" s="1849"/>
      <c r="I52" s="2362">
        <v>0</v>
      </c>
      <c r="J52" s="1851">
        <f>ROUNDDOWN(L52-I52,0)</f>
        <v>0</v>
      </c>
      <c r="K52" s="1872"/>
      <c r="L52" s="1613">
        <f>ROUNDDOWN((D52*E52*F52/12),0)</f>
        <v>0</v>
      </c>
      <c r="M52" s="1309"/>
      <c r="N52" s="328"/>
      <c r="Q52" s="2"/>
      <c r="U52"/>
      <c r="BF52" s="872"/>
      <c r="BJ52" s="243"/>
      <c r="BK52" s="2519"/>
      <c r="BL52" s="2519"/>
      <c r="BM52" s="2569"/>
      <c r="BN52" s="712"/>
      <c r="BO52" s="714"/>
      <c r="BP52" s="2531"/>
      <c r="BQ52" s="712"/>
      <c r="BR52" s="712"/>
      <c r="BS52" s="712"/>
      <c r="BT52" s="714"/>
      <c r="BU52" s="2531"/>
      <c r="BV52" s="712"/>
      <c r="BW52" s="714"/>
      <c r="BX52" s="2531"/>
      <c r="BY52" s="712"/>
      <c r="BZ52" s="714"/>
      <c r="CA52" s="712"/>
      <c r="CB52" s="712"/>
      <c r="CC52" s="714"/>
      <c r="CD52" s="2354"/>
    </row>
    <row r="53" spans="1:82" x14ac:dyDescent="0.25">
      <c r="A53" s="1587">
        <f>IF(I35&lt;&gt;7,A52,"")</f>
        <v>0</v>
      </c>
      <c r="B53" s="1282"/>
      <c r="C53" s="17"/>
      <c r="D53" s="1988">
        <f>IF($AN$30=FALSE,D52,SUM(D52,(D52*'Cover Sheet and Summary'!$H$13/100)))</f>
        <v>42769.334779999997</v>
      </c>
      <c r="E53" s="1807">
        <f>IF(AND($J$36=$J$35,$I$35&gt;=7),0,IF(AND($J$36=$J$35,$I$36&lt;=12),$I$36-7+1,IF(AND($J$36=$J$35,$I$36-$I$35&lt;=6),0,IF(AND($J$36=$J$35,$I$36&lt;7),0,IF(AND($J$36=$J$35,$I$36&gt;=7),$I$36-7+1,IF(AND($J$36&gt;$J$35,$I$35&lt;7,$I$36&lt;7),12-7+$I$36+1,IF(AND($J$36&gt;$J$35,$I$35&lt;7,$I$36&gt;=7),$I$36-7+1,IF(AND($J$36&gt;$J$35,$I$35&gt;=7,$I$36&lt;7),0,IF(AND($J$36&gt;$J$35,$I$35&gt;=7,$I$36&gt;=7),$I$36-7+1)))))))))</f>
        <v>3</v>
      </c>
      <c r="F53" s="2294">
        <f>F52</f>
        <v>0</v>
      </c>
      <c r="G53" s="1294">
        <f>E53/12*F53</f>
        <v>0</v>
      </c>
      <c r="H53" s="1294"/>
      <c r="I53" s="2297">
        <v>0</v>
      </c>
      <c r="J53" s="1295">
        <f>ROUNDDOWN(L53-I53,0)</f>
        <v>0</v>
      </c>
      <c r="K53" s="1872"/>
      <c r="L53" s="1296">
        <f>ROUNDDOWN((D53*E53*F53/12),0)</f>
        <v>0</v>
      </c>
      <c r="M53" s="1298">
        <f>SUM(L52,L53)</f>
        <v>0</v>
      </c>
      <c r="N53" s="328"/>
      <c r="Q53" s="2"/>
      <c r="U53"/>
      <c r="BJ53" s="2084"/>
      <c r="BK53" s="897"/>
      <c r="BL53" s="897"/>
      <c r="BM53" s="922"/>
      <c r="BN53" s="897"/>
      <c r="BO53" s="2516"/>
      <c r="BP53" s="2843" t="s">
        <v>174</v>
      </c>
      <c r="BQ53" s="2844"/>
      <c r="BR53" s="2844"/>
      <c r="BS53" s="2844"/>
      <c r="BT53" s="2845"/>
      <c r="BU53" s="2843" t="s">
        <v>361</v>
      </c>
      <c r="BV53" s="2844"/>
      <c r="BW53" s="2845"/>
      <c r="BX53" s="2843" t="s">
        <v>183</v>
      </c>
      <c r="BY53" s="2844"/>
      <c r="BZ53" s="2845"/>
      <c r="CA53" s="2846" t="s">
        <v>3</v>
      </c>
      <c r="CB53" s="2846"/>
      <c r="CC53" s="2847"/>
      <c r="CD53" s="2539" t="s">
        <v>36</v>
      </c>
    </row>
    <row r="54" spans="1:82" ht="15.75" thickBot="1" x14ac:dyDescent="0.3">
      <c r="A54" s="1852"/>
      <c r="B54" s="1853"/>
      <c r="C54" s="980"/>
      <c r="D54" s="2999" t="s">
        <v>40</v>
      </c>
      <c r="E54" s="2744"/>
      <c r="F54" s="2744"/>
      <c r="G54" s="2745"/>
      <c r="H54" s="1963"/>
      <c r="I54" s="1854">
        <f>ROUNDDOWN(SUM(I52,I53)*$B$126,0)</f>
        <v>0</v>
      </c>
      <c r="J54" s="1854">
        <f>ROUNDDOWN(SUM(J52,J53)*$B$126,0)</f>
        <v>0</v>
      </c>
      <c r="K54" s="1873"/>
      <c r="L54" s="1854">
        <f>ROUNDDOWN(SUM(L52,L53)*$B$126,0)</f>
        <v>0</v>
      </c>
      <c r="M54" s="1856"/>
      <c r="N54" s="329"/>
      <c r="Q54" s="2"/>
      <c r="U54"/>
      <c r="BJ54" s="922" t="s">
        <v>58</v>
      </c>
      <c r="BK54" s="897"/>
      <c r="BL54" s="897"/>
      <c r="BM54" s="922"/>
      <c r="BN54" s="897"/>
      <c r="BO54" s="2516"/>
      <c r="BP54" s="922"/>
      <c r="BQ54" s="2507" t="s">
        <v>209</v>
      </c>
      <c r="BR54" s="1137" t="s">
        <v>184</v>
      </c>
      <c r="BS54" s="2515"/>
      <c r="BT54" s="2516"/>
      <c r="BU54" s="922"/>
      <c r="BV54" s="2515"/>
      <c r="BW54" s="2516"/>
      <c r="BX54" s="922"/>
      <c r="BY54" s="2515"/>
      <c r="BZ54" s="2516"/>
      <c r="CA54" s="2515"/>
      <c r="CB54" s="897"/>
      <c r="CC54" s="2516"/>
      <c r="CD54" s="2354"/>
    </row>
    <row r="55" spans="1:82" ht="15.75" thickBot="1" x14ac:dyDescent="0.3">
      <c r="A55" s="2002">
        <f>'BP1'!A54</f>
        <v>0</v>
      </c>
      <c r="B55" s="1846">
        <f>'BP1'!B54</f>
        <v>0</v>
      </c>
      <c r="C55" s="17"/>
      <c r="D55" s="1990">
        <f>'BP3'!D56</f>
        <v>0</v>
      </c>
      <c r="E55" s="1848">
        <f>IF(AND($J$35=$J$36,$I$35&lt;7,$I$36&lt;7),$I$36-$I$35+1,IF(AND($J$35=$J$36,$I$35&lt;7,$I$36&gt;=7),7-$I$35,IF(AND($J$35=$J$36,$I$35&gt;=7,$I$36&gt;=7),$I$36-$I$35+1,IF(AND($J$36&gt;$J$35,$I$35&gt;=7,$I$36&gt;7),7-$I$35+12,IF(AND($J520&gt;$J$35,$I$35&lt;7,$I$36&gt;=7),7-$I$35,IF(AND($J$36&gt;$J$35,$I$35&gt;=7,$I$36&lt;7),12-$I$35+1+$I$36,IF(AND($J$36&gt;$J$35,$I$35&lt;7,$I$36&lt;7),7-$I$35,IF(AND($J$36&gt;$J$35,$I$35&gt;=7,$I$36&gt;=7),12-$I$35+7))))))))</f>
        <v>9</v>
      </c>
      <c r="F55" s="2361">
        <f>IF('Cover Sheet and Summary'!M4&gt;3,'BP1'!G54,0)</f>
        <v>0</v>
      </c>
      <c r="G55" s="1849">
        <f>E55/12*F55</f>
        <v>0</v>
      </c>
      <c r="H55" s="1849"/>
      <c r="I55" s="2362">
        <v>0</v>
      </c>
      <c r="J55" s="1851">
        <f>ROUNDDOWN(L55-I55,0)</f>
        <v>0</v>
      </c>
      <c r="K55" s="1872"/>
      <c r="L55" s="1613">
        <f>ROUNDDOWN((D55*E55*F55/12),0)</f>
        <v>0</v>
      </c>
      <c r="M55" s="1309"/>
      <c r="N55" s="328">
        <v>0</v>
      </c>
      <c r="U55"/>
      <c r="BJ55" s="243"/>
      <c r="BK55" s="2515" t="s">
        <v>56</v>
      </c>
      <c r="BL55" s="2515" t="s">
        <v>319</v>
      </c>
      <c r="BM55" s="2558" t="s">
        <v>340</v>
      </c>
      <c r="BN55" s="2559" t="s">
        <v>303</v>
      </c>
      <c r="BO55" s="2560" t="s">
        <v>205</v>
      </c>
      <c r="BP55" s="2558" t="s">
        <v>366</v>
      </c>
      <c r="BQ55" s="2559" t="s">
        <v>176</v>
      </c>
      <c r="BR55" s="2554" t="s">
        <v>207</v>
      </c>
      <c r="BS55" s="2554" t="s">
        <v>364</v>
      </c>
      <c r="BT55" s="2555" t="s">
        <v>365</v>
      </c>
      <c r="BU55" s="2558" t="s">
        <v>206</v>
      </c>
      <c r="BV55" s="2559" t="s">
        <v>362</v>
      </c>
      <c r="BW55" s="2563" t="s">
        <v>15</v>
      </c>
      <c r="BX55" s="2558" t="s">
        <v>363</v>
      </c>
      <c r="BY55" s="2559" t="s">
        <v>362</v>
      </c>
      <c r="BZ55" s="2555" t="s">
        <v>208</v>
      </c>
      <c r="CA55" s="2574" t="s">
        <v>204</v>
      </c>
      <c r="CB55" s="2554" t="s">
        <v>3</v>
      </c>
      <c r="CC55" s="2555" t="s">
        <v>15</v>
      </c>
      <c r="CD55" s="2579"/>
    </row>
    <row r="56" spans="1:82" x14ac:dyDescent="0.25">
      <c r="A56" s="1587">
        <f>IF(I35&lt;&gt;7,A55,"")</f>
        <v>0</v>
      </c>
      <c r="B56" s="1282"/>
      <c r="C56" s="17"/>
      <c r="D56" s="1988">
        <f>IF($AN$30=FALSE,D55,SUM(D55,(D55*'Cover Sheet and Summary'!$H$13/100)))</f>
        <v>0</v>
      </c>
      <c r="E56" s="1807">
        <f>IF(AND($J$36=$J$35,$I$35&gt;=7),0,IF(AND($J$36=$J$35,$I$36&lt;=12),$I$36-7+1,IF(AND($J$36=$J$35,$I$36-$I$35&lt;=6),0,IF(AND($J$36=$J$35,$I$36&lt;7),0,IF(AND($J$36=$J$35,$I$36&gt;=7),$I$36-7+1,IF(AND($J$36&gt;$J$35,$I$35&lt;7,$I$36&lt;7),12-7+$I$36+1,IF(AND($J$36&gt;$J$35,$I$35&lt;7,$I$36&gt;=7),$I$36-7+1,IF(AND($J$36&gt;$J$35,$I$35&gt;=7,$I$36&lt;7),0,IF(AND($J$36&gt;$J$35,$I$35&gt;=7,$I$36&gt;=7),$I$36-7+1)))))))))</f>
        <v>3</v>
      </c>
      <c r="F56" s="2294">
        <f>F55</f>
        <v>0</v>
      </c>
      <c r="G56" s="1294">
        <f>E56/12*F56</f>
        <v>0</v>
      </c>
      <c r="H56" s="1294"/>
      <c r="I56" s="2297">
        <v>0</v>
      </c>
      <c r="J56" s="1295">
        <f>ROUNDDOWN(L56-I56,0)</f>
        <v>0</v>
      </c>
      <c r="K56" s="1872"/>
      <c r="L56" s="1296">
        <f>ROUNDDOWN((D56*E56*F56/12),0)</f>
        <v>0</v>
      </c>
      <c r="M56" s="1298">
        <f>SUM(L55,L56)</f>
        <v>0</v>
      </c>
      <c r="N56" s="328"/>
      <c r="U56"/>
      <c r="BJ56" s="2084"/>
      <c r="BK56" s="1093" t="s">
        <v>171</v>
      </c>
      <c r="BL56" s="1253"/>
      <c r="BM56" s="2556">
        <v>1</v>
      </c>
      <c r="BN56" s="1217">
        <v>0</v>
      </c>
      <c r="BO56" s="2387">
        <v>0</v>
      </c>
      <c r="BP56" s="2387">
        <v>0</v>
      </c>
      <c r="BQ56" s="2387">
        <v>0</v>
      </c>
      <c r="BR56" s="2388">
        <v>15</v>
      </c>
      <c r="BS56" s="2549">
        <v>0</v>
      </c>
      <c r="BT56" s="2570">
        <f>SUM(BS56*0.42)</f>
        <v>0</v>
      </c>
      <c r="BU56" s="2387"/>
      <c r="BV56" s="2564">
        <v>150</v>
      </c>
      <c r="BW56" s="2571">
        <f>BU56*BV56*BO56</f>
        <v>0</v>
      </c>
      <c r="BX56" s="2387">
        <v>0</v>
      </c>
      <c r="BY56" s="2564">
        <v>51</v>
      </c>
      <c r="BZ56" s="2572">
        <f>BX56*BY56*BO56</f>
        <v>0</v>
      </c>
      <c r="CA56" s="1850">
        <v>0</v>
      </c>
      <c r="CB56" s="1850">
        <v>0</v>
      </c>
      <c r="CC56" s="2573">
        <f t="shared" ref="CC56:CC60" si="13">SUM(CA56:CB56)</f>
        <v>0</v>
      </c>
      <c r="CD56" s="2580">
        <f t="shared" ref="CD56:CD60" si="14">BT56+BW56+BZ56+CC56</f>
        <v>0</v>
      </c>
    </row>
    <row r="57" spans="1:82" ht="15.75" thickBot="1" x14ac:dyDescent="0.3">
      <c r="A57" s="1852"/>
      <c r="B57" s="1853"/>
      <c r="C57" s="980"/>
      <c r="D57" s="2999" t="s">
        <v>40</v>
      </c>
      <c r="E57" s="2744"/>
      <c r="F57" s="2744"/>
      <c r="G57" s="2745"/>
      <c r="H57" s="1963"/>
      <c r="I57" s="1854">
        <f>ROUNDDOWN(SUM(I55,I56)*$B$126,0)</f>
        <v>0</v>
      </c>
      <c r="J57" s="1854">
        <f>ROUNDDOWN(SUM(J55,J56)*$B$126,0)</f>
        <v>0</v>
      </c>
      <c r="K57" s="1873"/>
      <c r="L57" s="1854">
        <f>ROUNDDOWN(SUM(L55,L56)*$B$126,0)</f>
        <v>0</v>
      </c>
      <c r="M57" s="1855"/>
      <c r="N57" s="329"/>
      <c r="U57"/>
      <c r="BJ57" s="2084"/>
      <c r="BK57" s="1093" t="s">
        <v>172</v>
      </c>
      <c r="BL57" s="1253"/>
      <c r="BM57" s="2395">
        <v>1</v>
      </c>
      <c r="BN57" s="905"/>
      <c r="BO57" s="901"/>
      <c r="BP57" s="901"/>
      <c r="BQ57" s="901"/>
      <c r="BR57" s="1094">
        <v>15</v>
      </c>
      <c r="BS57" s="2506">
        <v>0</v>
      </c>
      <c r="BT57" s="2521">
        <f t="shared" ref="BT57:BT60" si="15">SUM(BS57*0.42)</f>
        <v>0</v>
      </c>
      <c r="BU57" s="901"/>
      <c r="BV57" s="2546">
        <v>150</v>
      </c>
      <c r="BW57" s="2545">
        <f t="shared" ref="BW57:BW60" si="16">BU57*BV57*BO57</f>
        <v>0</v>
      </c>
      <c r="BX57" s="901"/>
      <c r="BY57" s="2546">
        <v>51</v>
      </c>
      <c r="BZ57" s="2547">
        <f t="shared" ref="BZ57:BZ58" si="17">BX57*BY57*BO57</f>
        <v>0</v>
      </c>
      <c r="CA57" s="904"/>
      <c r="CB57" s="904">
        <v>0</v>
      </c>
      <c r="CC57" s="2511">
        <f t="shared" si="13"/>
        <v>0</v>
      </c>
      <c r="CD57" s="2580">
        <f t="shared" si="14"/>
        <v>0</v>
      </c>
    </row>
    <row r="58" spans="1:82" x14ac:dyDescent="0.25">
      <c r="A58" s="2002">
        <f>'BP1'!A57</f>
        <v>0</v>
      </c>
      <c r="B58" s="1846">
        <f>'BP1'!B57</f>
        <v>0</v>
      </c>
      <c r="C58" s="17"/>
      <c r="D58" s="1990">
        <f>'BP3'!D59</f>
        <v>0</v>
      </c>
      <c r="E58" s="1848">
        <f>IF(AND($J$35=$J$36,$I$35&lt;7,$I$36&lt;7),$I$36-$I$35+1,IF(AND($J$35=$J$36,$I$35&lt;7,$I$36&gt;=7),7-$I$35,IF(AND($J$35=$J$36,$I$35&gt;=7,$I$36&gt;=7),$I$36-$I$35+1,IF(AND($J$36&gt;$J$35,$I$35&gt;=7,$I$36&gt;7),7-$I$35+12,IF(AND($J523&gt;$J$35,$I$35&lt;7,$I$36&gt;=7),7-$I$35,IF(AND($J$36&gt;$J$35,$I$35&gt;=7,$I$36&lt;7),12-$I$35+1+$I$36,IF(AND($J$36&gt;$J$35,$I$35&lt;7,$I$36&lt;7),7-$I$35,IF(AND($J$36&gt;$J$35,$I$35&gt;=7,$I$36&gt;=7),12-$I$35+7))))))))</f>
        <v>9</v>
      </c>
      <c r="F58" s="2361">
        <f>IF('Cover Sheet and Summary'!M4&gt;3,'BP1'!G57,0)</f>
        <v>0</v>
      </c>
      <c r="G58" s="1849">
        <f>E58/12*F58</f>
        <v>0</v>
      </c>
      <c r="H58" s="1849"/>
      <c r="I58" s="2362">
        <v>0</v>
      </c>
      <c r="J58" s="1851">
        <f>ROUNDDOWN(L58-I58,0)</f>
        <v>0</v>
      </c>
      <c r="K58" s="1872"/>
      <c r="L58" s="1613">
        <f>ROUNDDOWN((D58*E58*F58/12),0)</f>
        <v>0</v>
      </c>
      <c r="M58" s="1309"/>
      <c r="N58" s="328"/>
      <c r="U58"/>
      <c r="BJ58" s="2084"/>
      <c r="BK58" s="905"/>
      <c r="BL58" s="905"/>
      <c r="BM58" s="901"/>
      <c r="BN58" s="905"/>
      <c r="BO58" s="901"/>
      <c r="BP58" s="901"/>
      <c r="BQ58" s="901"/>
      <c r="BR58" s="1094">
        <v>15</v>
      </c>
      <c r="BS58" s="2506">
        <f>SUM(BQ58,BR58)*BP58*BN58*BM58</f>
        <v>0</v>
      </c>
      <c r="BT58" s="2521">
        <f t="shared" si="15"/>
        <v>0</v>
      </c>
      <c r="BU58" s="901"/>
      <c r="BV58" s="2546">
        <v>150</v>
      </c>
      <c r="BW58" s="2545">
        <f t="shared" si="16"/>
        <v>0</v>
      </c>
      <c r="BX58" s="901">
        <v>0</v>
      </c>
      <c r="BY58" s="2546">
        <v>51</v>
      </c>
      <c r="BZ58" s="2547">
        <f t="shared" si="17"/>
        <v>0</v>
      </c>
      <c r="CA58" s="904"/>
      <c r="CB58" s="904"/>
      <c r="CC58" s="2511">
        <f t="shared" si="13"/>
        <v>0</v>
      </c>
      <c r="CD58" s="2580">
        <f t="shared" si="14"/>
        <v>0</v>
      </c>
    </row>
    <row r="59" spans="1:82" x14ac:dyDescent="0.25">
      <c r="A59" s="1587">
        <f>IF(I35&lt;&gt;7,A58,"")</f>
        <v>0</v>
      </c>
      <c r="B59" s="1282"/>
      <c r="C59" s="17"/>
      <c r="D59" s="1988">
        <f>IF($AN$30=FALSE,D58,SUM(D58,(D58*'Cover Sheet and Summary'!$H$13/100)))</f>
        <v>0</v>
      </c>
      <c r="E59" s="1807">
        <f>IF(AND($J$36=$J$35,$I$35&gt;=7),0,IF(AND($J$36=$J$35,$I$36&lt;=12),$I$36-7+1,IF(AND($J$36=$J$35,$I$36-$I$35&lt;=6),0,IF(AND($J$36=$J$35,$I$36&lt;7),0,IF(AND($J$36=$J$35,$I$36&gt;=7),$I$36-7+1,IF(AND($J$36&gt;$J$35,$I$35&lt;7,$I$36&lt;7),12-7+$I$36+1,IF(AND($J$36&gt;$J$35,$I$35&lt;7,$I$36&gt;=7),$I$36-7+1,IF(AND($J$36&gt;$J$35,$I$35&gt;=7,$I$36&lt;7),0,IF(AND($J$36&gt;$J$35,$I$35&gt;=7,$I$36&gt;=7),$I$36-7+1)))))))))</f>
        <v>3</v>
      </c>
      <c r="F59" s="2294">
        <f>F58</f>
        <v>0</v>
      </c>
      <c r="G59" s="1294">
        <f>E59/12*F59</f>
        <v>0</v>
      </c>
      <c r="H59" s="1294"/>
      <c r="I59" s="2297">
        <v>0</v>
      </c>
      <c r="J59" s="2295">
        <f>ROUNDDOWN(L59-I59,0)</f>
        <v>0</v>
      </c>
      <c r="K59" s="1872"/>
      <c r="L59" s="1296">
        <f>ROUNDDOWN((D59*E59*F59/12),0)</f>
        <v>0</v>
      </c>
      <c r="M59" s="1298">
        <f>SUM(L58,L59)</f>
        <v>0</v>
      </c>
      <c r="N59" s="328"/>
      <c r="U59"/>
      <c r="BJ59" s="2084"/>
      <c r="BK59" s="905"/>
      <c r="BL59" s="905"/>
      <c r="BM59" s="901"/>
      <c r="BN59" s="905"/>
      <c r="BO59" s="901"/>
      <c r="BP59" s="901"/>
      <c r="BQ59" s="901"/>
      <c r="BR59" s="1094">
        <v>15</v>
      </c>
      <c r="BS59" s="2506">
        <f t="shared" ref="BS59:BS60" si="18">SUM(BQ59,BR59)*BP59*BN59*BM59</f>
        <v>0</v>
      </c>
      <c r="BT59" s="2521">
        <f t="shared" si="15"/>
        <v>0</v>
      </c>
      <c r="BU59" s="901"/>
      <c r="BV59" s="2546">
        <v>150</v>
      </c>
      <c r="BW59" s="2545">
        <f t="shared" si="16"/>
        <v>0</v>
      </c>
      <c r="BX59" s="901"/>
      <c r="BY59" s="2546">
        <v>51</v>
      </c>
      <c r="BZ59" s="2547">
        <f>BX59*BY59*BO59</f>
        <v>0</v>
      </c>
      <c r="CA59" s="904"/>
      <c r="CB59" s="904"/>
      <c r="CC59" s="2511">
        <f t="shared" si="13"/>
        <v>0</v>
      </c>
      <c r="CD59" s="2580">
        <f t="shared" si="14"/>
        <v>0</v>
      </c>
    </row>
    <row r="60" spans="1:82" ht="15.75" thickBot="1" x14ac:dyDescent="0.3">
      <c r="A60" s="1852"/>
      <c r="B60" s="1853"/>
      <c r="C60" s="980"/>
      <c r="D60" s="2999" t="s">
        <v>40</v>
      </c>
      <c r="E60" s="2744"/>
      <c r="F60" s="2744"/>
      <c r="G60" s="2745"/>
      <c r="H60" s="1963"/>
      <c r="I60" s="1854">
        <f>ROUNDDOWN(SUM(I58,I59)*$B$126,0)</f>
        <v>0</v>
      </c>
      <c r="J60" s="1854">
        <f>ROUNDDOWN(SUM(J58,J59)*$B$126,0)</f>
        <v>0</v>
      </c>
      <c r="K60" s="1873"/>
      <c r="L60" s="1854">
        <f>ROUNDDOWN(SUM(L58,L59)*$B$126,0)</f>
        <v>0</v>
      </c>
      <c r="M60" s="1856"/>
      <c r="N60" s="329"/>
      <c r="U60"/>
      <c r="BJ60" s="2084"/>
      <c r="BK60" s="905"/>
      <c r="BL60" s="905"/>
      <c r="BM60" s="901"/>
      <c r="BN60" s="905"/>
      <c r="BO60" s="901"/>
      <c r="BP60" s="901"/>
      <c r="BQ60" s="901"/>
      <c r="BR60" s="1094">
        <v>15</v>
      </c>
      <c r="BS60" s="2506">
        <f t="shared" si="18"/>
        <v>0</v>
      </c>
      <c r="BT60" s="2521">
        <f t="shared" si="15"/>
        <v>0</v>
      </c>
      <c r="BU60" s="901"/>
      <c r="BV60" s="2546">
        <v>150</v>
      </c>
      <c r="BW60" s="2545">
        <f t="shared" si="16"/>
        <v>0</v>
      </c>
      <c r="BX60" s="901"/>
      <c r="BY60" s="2546">
        <v>51</v>
      </c>
      <c r="BZ60" s="2547">
        <f t="shared" ref="BZ60" si="19">BX60*BY60*BO60</f>
        <v>0</v>
      </c>
      <c r="CA60" s="2525"/>
      <c r="CB60" s="2525"/>
      <c r="CC60" s="1379">
        <f t="shared" si="13"/>
        <v>0</v>
      </c>
      <c r="CD60" s="2581">
        <f t="shared" si="14"/>
        <v>0</v>
      </c>
    </row>
    <row r="61" spans="1:82" ht="16.5" thickBot="1" x14ac:dyDescent="0.3">
      <c r="A61" s="2002">
        <f>'BP1'!A60</f>
        <v>0</v>
      </c>
      <c r="B61" s="1846">
        <f>'BP1'!B60</f>
        <v>0</v>
      </c>
      <c r="C61" s="17"/>
      <c r="D61" s="1990">
        <f>'BP3'!D62</f>
        <v>0</v>
      </c>
      <c r="E61" s="1848">
        <f>IF(AND($J$35=$J$36,$I$35&lt;7,$I$36&lt;7),$I$36-$I$35+1,IF(AND($J$35=$J$36,$I$35&lt;7,$I$36&gt;=7),7-$I$35,IF(AND($J$35=$J$36,$I$35&gt;=7,$I$36&gt;=7),$I$36-$I$35+1,IF(AND($J$36&gt;$J$35,$I$35&gt;=7,$I$36&gt;7),7-$I$35+12,IF(AND($J526&gt;$J$35,$I$35&lt;7,$I$36&gt;=7),7-$I$35,IF(AND($J$36&gt;$J$35,$I$35&gt;=7,$I$36&lt;7),12-$I$35+1+$I$36,IF(AND($J$36&gt;$J$35,$I$35&lt;7,$I$36&lt;7),7-$I$35,IF(AND($J$36&gt;$J$35,$I$35&gt;=7,$I$36&gt;=7),12-$I$35+7))))))))</f>
        <v>9</v>
      </c>
      <c r="F61" s="2361">
        <f>IF('Cover Sheet and Summary'!M4&gt;3,'BP1'!G60,0)</f>
        <v>0</v>
      </c>
      <c r="G61" s="1849">
        <f>E61/12*F61</f>
        <v>0</v>
      </c>
      <c r="H61" s="1849"/>
      <c r="I61" s="2362">
        <v>0</v>
      </c>
      <c r="J61" s="1851">
        <f>ROUNDDOWN(L61-I61,0)</f>
        <v>0</v>
      </c>
      <c r="K61" s="1872"/>
      <c r="L61" s="1613">
        <f>ROUNDDOWN((D61*E61*F61/12),0)</f>
        <v>0</v>
      </c>
      <c r="M61" s="1309"/>
      <c r="N61" s="328"/>
      <c r="Q61" s="2"/>
      <c r="U61"/>
      <c r="BJ61" s="2084"/>
      <c r="BK61" s="897"/>
      <c r="BL61" s="897"/>
      <c r="BM61" s="2515"/>
      <c r="BN61" s="897"/>
      <c r="BO61" s="2515"/>
      <c r="BP61" s="2515"/>
      <c r="BQ61" s="2515"/>
      <c r="BR61" s="897"/>
      <c r="BS61" s="2515"/>
      <c r="BT61" s="2515"/>
      <c r="BU61" s="2515"/>
      <c r="BV61" s="897"/>
      <c r="BW61" s="2527"/>
      <c r="BX61" s="897"/>
      <c r="BY61" s="2519"/>
      <c r="BZ61" s="2515"/>
      <c r="CA61" s="2575" t="s">
        <v>326</v>
      </c>
      <c r="CB61" s="2576"/>
      <c r="CC61" s="2577"/>
      <c r="CD61" s="2578">
        <f>SUM(CD56:CD60)</f>
        <v>0</v>
      </c>
    </row>
    <row r="62" spans="1:82" x14ac:dyDescent="0.25">
      <c r="A62" s="1587">
        <f>IF(I35&lt;&gt;7,A61,"")</f>
        <v>0</v>
      </c>
      <c r="B62" s="1282"/>
      <c r="C62" s="17"/>
      <c r="D62" s="1988">
        <f>IF($AN$30=FALSE,D61,SUM(D61,(D61*'Cover Sheet and Summary'!$H$13/100)))</f>
        <v>0</v>
      </c>
      <c r="E62" s="1807">
        <f>IF(AND($J$36=$J$35,$I$35&gt;=7),0,IF(AND($J$36=$J$35,$I$36&lt;=12),$I$36-7+1,IF(AND($J$36=$J$35,$I$36-$I$35&lt;=6),0,IF(AND($J$36=$J$35,$I$36&lt;7),0,IF(AND($J$36=$J$35,$I$36&gt;=7),$I$36-7+1,IF(AND($J$36&gt;$J$35,$I$35&lt;7,$I$36&lt;7),12-7+$I$36+1,IF(AND($J$36&gt;$J$35,$I$35&lt;7,$I$36&gt;=7),$I$36-7+1,IF(AND($J$36&gt;$J$35,$I$35&gt;=7,$I$36&lt;7),0,IF(AND($J$36&gt;$J$35,$I$35&gt;=7,$I$36&gt;=7),$I$36-7+1)))))))))</f>
        <v>3</v>
      </c>
      <c r="F62" s="2294">
        <f>F61</f>
        <v>0</v>
      </c>
      <c r="G62" s="1294">
        <f>E62/12*F62</f>
        <v>0</v>
      </c>
      <c r="H62" s="1294"/>
      <c r="I62" s="2297">
        <v>0</v>
      </c>
      <c r="J62" s="1295">
        <f>ROUNDDOWN(L62-I62,0)</f>
        <v>0</v>
      </c>
      <c r="K62" s="1872"/>
      <c r="L62" s="1296">
        <f>ROUNDDOWN((D62*E62*F62/12),0)</f>
        <v>0</v>
      </c>
      <c r="M62" s="1298">
        <f>SUM(L61,L62)</f>
        <v>0</v>
      </c>
      <c r="N62" s="328"/>
      <c r="Q62" s="2"/>
      <c r="U62"/>
      <c r="BJ62" s="243"/>
      <c r="BK62" s="2519"/>
      <c r="BL62" s="2519"/>
      <c r="BM62" s="159"/>
      <c r="BN62" s="2519"/>
      <c r="BO62" s="2519"/>
      <c r="BP62" s="2519"/>
      <c r="BQ62" s="2519"/>
      <c r="BR62" s="2519"/>
      <c r="BS62" s="2519"/>
      <c r="BT62" s="2519"/>
      <c r="BU62" s="2519"/>
      <c r="BV62" s="2519"/>
      <c r="BW62" s="2519"/>
      <c r="BX62" s="2519"/>
      <c r="BY62" s="2519"/>
      <c r="BZ62" s="2519"/>
      <c r="CA62" s="2519"/>
      <c r="CB62" s="2519"/>
      <c r="CC62" s="2519"/>
      <c r="CD62" s="2354"/>
    </row>
    <row r="63" spans="1:82" ht="16.5" thickBot="1" x14ac:dyDescent="0.3">
      <c r="A63" s="1852"/>
      <c r="B63" s="1853"/>
      <c r="C63" s="980"/>
      <c r="D63" s="1807">
        <f>IF(AND($J$36=$J57,$I$35&gt;=7),0,IF(AND($J$36=$J$35,$I$36&lt;=12),$I$36-7+1,IF(AND($J$36=$J$35,$I$36-$I$35&lt;=6),0,IF(AND($J$36=$J$35,$I$36&lt;7),0,IF(AND($J$36=$J$35,$I$36&gt;=7),$I$36-7+1,IF(AND($J$36&gt;$J$35,$I$35&lt;7,$I$36&lt;7),12-7+$I$36+1,IF(AND($J$36&gt;$J$35,$I$35&lt;7,$I$36&gt;=7),$I$36-7+1,IF(AND($J$36&gt;$J$35,$I$35&gt;=7,$I$36&lt;7),0,IF(AND($J$36&gt;$J$35,$I$35&gt;=7,$I$36&gt;=7),$I$36-7+1)))))))))</f>
        <v>3</v>
      </c>
      <c r="E63" s="2999" t="s">
        <v>40</v>
      </c>
      <c r="F63" s="2744"/>
      <c r="G63" s="2744"/>
      <c r="H63" s="2745"/>
      <c r="I63" s="1854">
        <f>ROUNDDOWN(SUM(I61,I62)*$B$126,0)</f>
        <v>0</v>
      </c>
      <c r="J63" s="1854">
        <f>ROUNDDOWN(SUM(J61,J62)*$B$126,0)</f>
        <v>0</v>
      </c>
      <c r="K63" s="1873"/>
      <c r="L63" s="1854">
        <f>ROUNDDOWN(SUM(L61,L62)*$B$126,0)</f>
        <v>0</v>
      </c>
      <c r="M63" s="1855"/>
      <c r="N63" s="329"/>
      <c r="Q63" s="2"/>
      <c r="U63"/>
      <c r="BJ63" s="2534"/>
      <c r="BK63" s="2535"/>
      <c r="BL63" s="2535"/>
      <c r="BM63" s="2535"/>
      <c r="BN63" s="2535"/>
      <c r="BO63" s="2535"/>
      <c r="BP63" s="2535"/>
      <c r="BQ63" s="2535"/>
      <c r="BR63" s="2535"/>
      <c r="BS63" s="2535"/>
      <c r="BT63" s="2535"/>
      <c r="BU63" s="2535"/>
      <c r="BV63" s="2535"/>
      <c r="BW63" s="2535"/>
      <c r="BX63" s="2535"/>
      <c r="BY63" s="2535"/>
      <c r="BZ63" s="2535"/>
      <c r="CA63" s="2529" t="s">
        <v>367</v>
      </c>
      <c r="CB63" s="2542"/>
      <c r="CC63" s="723"/>
      <c r="CD63" s="2530">
        <f>CD41+CD51+CD61</f>
        <v>0</v>
      </c>
    </row>
    <row r="64" spans="1:82" x14ac:dyDescent="0.25">
      <c r="A64" s="2002">
        <f>'BP1'!A63</f>
        <v>0</v>
      </c>
      <c r="B64" s="1846">
        <f>'BP1'!B63</f>
        <v>0</v>
      </c>
      <c r="C64" s="17"/>
      <c r="D64" s="1990">
        <f>'BP3'!D65</f>
        <v>0</v>
      </c>
      <c r="E64" s="1848">
        <f>IF(AND($J$35=$J$36,$I$35&lt;7,$I$36&lt;7),$I$36-$I$35+1,IF(AND($J$35=$J$36,$I$35&lt;7,$I$36&gt;=7),7-$I$35,IF(AND($J$35=$J$36,$I$35&gt;=7,$I$36&gt;=7),$I$36-$I$35+1,IF(AND($J$36&gt;$J$35,$I$35&gt;=7,$I$36&gt;7),7-$I$35+12,IF(AND($J529&gt;$J$35,$I$35&lt;7,$I$36&gt;=7),7-$I$35,IF(AND($J$36&gt;$J$35,$I$35&gt;=7,$I$36&lt;7),12-$I$35+1+$I$36,IF(AND($J$36&gt;$J$35,$I$35&lt;7,$I$36&lt;7),7-$I$35,IF(AND($J$36&gt;$J$35,$I$35&gt;=7,$I$36&gt;=7),12-$I$35+7))))))))</f>
        <v>9</v>
      </c>
      <c r="F64" s="2361">
        <f>IF('Cover Sheet and Summary'!M4&gt;3,'BP1'!G63,0)</f>
        <v>0</v>
      </c>
      <c r="G64" s="1849">
        <f>E64/12*F64</f>
        <v>0</v>
      </c>
      <c r="H64" s="1849"/>
      <c r="I64" s="2362">
        <v>0</v>
      </c>
      <c r="J64" s="1851">
        <f>ROUNDDOWN(L64-I64,0)</f>
        <v>0</v>
      </c>
      <c r="K64" s="1872"/>
      <c r="L64" s="1613">
        <f>ROUNDDOWN((D64*E64*F64/12),0)</f>
        <v>0</v>
      </c>
      <c r="M64" s="1309"/>
      <c r="N64" s="328"/>
      <c r="Q64" s="2"/>
      <c r="U64"/>
      <c r="BJ64" s="911" t="s">
        <v>24</v>
      </c>
      <c r="BK64" s="921"/>
      <c r="BL64" s="2268"/>
      <c r="BM64" s="2348"/>
      <c r="BN64" s="921"/>
      <c r="BO64" s="921"/>
      <c r="BP64" s="2741"/>
      <c r="BQ64" s="2742"/>
      <c r="BR64" s="910"/>
      <c r="BS64" s="910"/>
      <c r="BT64" s="910"/>
      <c r="BU64" s="910"/>
      <c r="BV64" s="910"/>
      <c r="BW64" s="910"/>
      <c r="BX64" s="910"/>
      <c r="BY64" s="910"/>
      <c r="BZ64" s="920"/>
    </row>
    <row r="65" spans="1:78" x14ac:dyDescent="0.25">
      <c r="A65" s="1587">
        <f>IF(I35&lt;&gt;7,A64,"")</f>
        <v>0</v>
      </c>
      <c r="B65" s="1282"/>
      <c r="C65" s="17"/>
      <c r="D65" s="1807">
        <f t="shared" ref="D65:E66" si="20">IF(AND($J$36=$J$35,$I$35&gt;=7),0,IF(AND($J$36=$J$35,$I$36&lt;=12),$I$36-7+1,IF(AND($J$36=$J$35,$I$36-$I$35&lt;=6),0,IF(AND($J$36=$J$35,$I$36&lt;7),0,IF(AND($J$36=$J$35,$I$36&gt;=7),$I$36-7+1,IF(AND($J$36&gt;$J$35,$I$35&lt;7,$I$36&lt;7),12-7+$I$36+1,IF(AND($J$36&gt;$J$35,$I$35&lt;7,$I$36&gt;=7),$I$36-7+1,IF(AND($J$36&gt;$J$35,$I$35&gt;=7,$I$36&lt;7),0,IF(AND($J$36&gt;$J$35,$I$35&gt;=7,$I$36&gt;=7),$I$36-7+1)))))))))</f>
        <v>3</v>
      </c>
      <c r="E65" s="1807">
        <f t="shared" si="20"/>
        <v>3</v>
      </c>
      <c r="F65" s="2294">
        <f>F64</f>
        <v>0</v>
      </c>
      <c r="G65" s="1294">
        <f>E65/12*F65</f>
        <v>0</v>
      </c>
      <c r="H65" s="1294"/>
      <c r="I65" s="2297">
        <v>0</v>
      </c>
      <c r="J65" s="1295">
        <f>ROUNDDOWN(L65-I65,0)</f>
        <v>0</v>
      </c>
      <c r="K65" s="1872"/>
      <c r="L65" s="1296">
        <f>ROUNDDOWN((D65*E65*F65/12),0)</f>
        <v>0</v>
      </c>
      <c r="M65" s="1298">
        <f>SUM(L64,L65)</f>
        <v>0</v>
      </c>
      <c r="N65" s="328"/>
      <c r="Q65" s="2"/>
      <c r="U65"/>
      <c r="BJ65" s="896"/>
      <c r="BK65" s="1213" t="s">
        <v>63</v>
      </c>
      <c r="BL65" s="2270" t="s">
        <v>319</v>
      </c>
      <c r="BM65" s="2355" t="s">
        <v>341</v>
      </c>
      <c r="BN65" s="2342" t="s">
        <v>281</v>
      </c>
      <c r="BO65" s="2342" t="s">
        <v>65</v>
      </c>
      <c r="BP65" s="2998" t="s">
        <v>15</v>
      </c>
      <c r="BQ65" s="2998"/>
      <c r="BR65" s="910"/>
      <c r="BS65" s="910"/>
      <c r="BT65" s="910"/>
      <c r="BU65" s="910"/>
      <c r="BV65" s="910"/>
      <c r="BW65" s="910"/>
      <c r="BX65" s="910"/>
      <c r="BY65" s="910"/>
      <c r="BZ65" s="910"/>
    </row>
    <row r="66" spans="1:78" ht="15.75" thickBot="1" x14ac:dyDescent="0.3">
      <c r="A66" s="1852"/>
      <c r="B66" s="1853"/>
      <c r="C66" s="980"/>
      <c r="D66" s="1807">
        <f t="shared" si="20"/>
        <v>3</v>
      </c>
      <c r="E66" s="2999" t="s">
        <v>40</v>
      </c>
      <c r="F66" s="2744"/>
      <c r="G66" s="2744"/>
      <c r="H66" s="2745"/>
      <c r="I66" s="1854">
        <f>ROUNDDOWN(SUM(I64,I65)*$B$126,0)</f>
        <v>0</v>
      </c>
      <c r="J66" s="1854">
        <f>ROUNDDOWN(SUM(J64,J65)*$B$126,0)</f>
        <v>0</v>
      </c>
      <c r="K66" s="1873"/>
      <c r="L66" s="1854">
        <f>ROUNDDOWN(SUM(L64,L65)*$B$126,0)</f>
        <v>0</v>
      </c>
      <c r="M66" s="1856"/>
      <c r="N66" s="329"/>
      <c r="Q66" s="2"/>
      <c r="U66"/>
      <c r="BJ66" s="896" t="s">
        <v>59</v>
      </c>
      <c r="BK66" s="905"/>
      <c r="BL66" s="905"/>
      <c r="BM66" s="901">
        <v>1</v>
      </c>
      <c r="BN66" s="901"/>
      <c r="BO66" s="907"/>
      <c r="BP66" s="2856">
        <f>BN66*BO66*BM66</f>
        <v>0</v>
      </c>
      <c r="BQ66" s="2856"/>
      <c r="BR66" s="910">
        <f>IF(BL66="Evaluation",BP66,0)</f>
        <v>0</v>
      </c>
      <c r="BS66" s="910"/>
      <c r="BT66" s="910"/>
      <c r="BU66" s="910"/>
      <c r="BV66" s="910"/>
      <c r="BW66" s="910"/>
      <c r="BX66" s="910"/>
      <c r="BY66" s="910"/>
      <c r="BZ66" s="910"/>
    </row>
    <row r="67" spans="1:78" x14ac:dyDescent="0.25">
      <c r="A67" s="2002">
        <f>'BP1'!A66</f>
        <v>0</v>
      </c>
      <c r="B67" s="1846">
        <f>'BP1'!B66</f>
        <v>0</v>
      </c>
      <c r="C67" s="17"/>
      <c r="D67" s="1990">
        <f>'BP3'!D68</f>
        <v>0</v>
      </c>
      <c r="E67" s="1848">
        <f>IF(AND($J$35=$J$36,$I$35&lt;7,$I$36&lt;7),$I$36-$I$35+1,IF(AND($J$35=$J$36,$I$35&lt;7,$I$36&gt;=7),7-$I$35,IF(AND($J$35=$J$36,$I$35&gt;=7,$I$36&gt;=7),$I$36-$I$35+1,IF(AND($J$36&gt;$J$35,$I$35&gt;=7,$I$36&gt;7),7-$I$35+12,IF(AND($J532&gt;$J$35,$I$35&lt;7,$I$36&gt;=7),7-$I$35,IF(AND($J$36&gt;$J$35,$I$35&gt;=7,$I$36&lt;7),12-$I$35+1+$I$36,IF(AND($J$36&gt;$J$35,$I$35&lt;7,$I$36&lt;7),7-$I$35,IF(AND($J$36&gt;$J$35,$I$35&gt;=7,$I$36&gt;=7),12-$I$35+7))))))))</f>
        <v>9</v>
      </c>
      <c r="F67" s="2361">
        <f>IF('Cover Sheet and Summary'!M4&gt;3,'BP1'!G66,0)</f>
        <v>0</v>
      </c>
      <c r="G67" s="1849">
        <f>E67/12*F67</f>
        <v>0</v>
      </c>
      <c r="H67" s="1849"/>
      <c r="I67" s="2362">
        <v>0</v>
      </c>
      <c r="J67" s="1851">
        <f>ROUNDDOWN(L67-I67,0)</f>
        <v>0</v>
      </c>
      <c r="K67" s="1872"/>
      <c r="L67" s="1613">
        <f>ROUNDDOWN((D67*E67*F67/12),0)</f>
        <v>0</v>
      </c>
      <c r="M67" s="1309"/>
      <c r="N67" s="328"/>
      <c r="Q67" s="2"/>
      <c r="U67"/>
      <c r="BJ67" s="896" t="s">
        <v>23</v>
      </c>
      <c r="BK67" s="905"/>
      <c r="BL67" s="905"/>
      <c r="BM67" s="901">
        <v>1</v>
      </c>
      <c r="BN67" s="901"/>
      <c r="BO67" s="907"/>
      <c r="BP67" s="2856">
        <f t="shared" ref="BP67:BP72" si="21">BN67*BO67*BM67</f>
        <v>0</v>
      </c>
      <c r="BQ67" s="2856"/>
      <c r="BR67" s="2085">
        <f t="shared" ref="BR67:BR72" si="22">IF(BL67="Evaluation",BP67,0)</f>
        <v>0</v>
      </c>
      <c r="BS67" s="910"/>
      <c r="BT67" s="910"/>
      <c r="BU67" s="910"/>
      <c r="BV67" s="910"/>
      <c r="BW67" s="910"/>
      <c r="BX67" s="910"/>
      <c r="BY67" s="910"/>
      <c r="BZ67" s="910"/>
    </row>
    <row r="68" spans="1:78" x14ac:dyDescent="0.25">
      <c r="A68" s="1587">
        <f>IF(I35&lt;&gt;7,A67,"")</f>
        <v>0</v>
      </c>
      <c r="B68" s="1282"/>
      <c r="C68" s="17"/>
      <c r="D68" s="1988">
        <f>IF($AN$30=FALSE,D67,SUM(D67,(D67*'Cover Sheet and Summary'!$H$13/100)))</f>
        <v>0</v>
      </c>
      <c r="E68" s="1807">
        <f>IF(AND($J$36=$J$35,$I$35&gt;=7),0,IF(AND($J$36=$J$35,$I$36&lt;=12),$I$36-7+1,IF(AND($J$36=$J$35,$I$36-$I$35&lt;=6),0,IF(AND($J$36=$J$35,$I$36&lt;7),0,IF(AND($J$36=$J$35,$I$36&gt;=7),$I$36-7+1,IF(AND($J$36&gt;$J$35,$I$35&lt;7,$I$36&lt;7),12-7+$I$36+1,IF(AND($J$36&gt;$J$35,$I$35&lt;7,$I$36&gt;=7),$I$36-7+1,IF(AND($J$36&gt;$J$35,$I$35&gt;=7,$I$36&lt;7),0,IF(AND($J$36&gt;$J$35,$I$35&gt;=7,$I$36&gt;=7),$I$36-7+1)))))))))</f>
        <v>3</v>
      </c>
      <c r="F68" s="1989">
        <f>F67</f>
        <v>0</v>
      </c>
      <c r="G68" s="1294">
        <f>E68/12*F68</f>
        <v>0</v>
      </c>
      <c r="H68" s="1294"/>
      <c r="I68" s="2297">
        <v>0</v>
      </c>
      <c r="J68" s="1295">
        <f>ROUNDDOWN(L68-I68,0)</f>
        <v>0</v>
      </c>
      <c r="K68" s="1872"/>
      <c r="L68" s="1296">
        <f>ROUNDDOWN((D68*E68*F68/12),0)</f>
        <v>0</v>
      </c>
      <c r="M68" s="1298">
        <f>SUM(L67,L68)</f>
        <v>0</v>
      </c>
      <c r="N68" s="328"/>
      <c r="Q68" s="2"/>
      <c r="U68"/>
      <c r="BJ68" s="896" t="s">
        <v>60</v>
      </c>
      <c r="BK68" s="905"/>
      <c r="BL68" s="905"/>
      <c r="BM68" s="901">
        <v>1</v>
      </c>
      <c r="BN68" s="901"/>
      <c r="BO68" s="907"/>
      <c r="BP68" s="2856">
        <f t="shared" si="21"/>
        <v>0</v>
      </c>
      <c r="BQ68" s="2856"/>
      <c r="BR68" s="2085">
        <f t="shared" si="22"/>
        <v>0</v>
      </c>
      <c r="BS68" s="910"/>
      <c r="BT68" s="910"/>
      <c r="BU68" s="910"/>
      <c r="BV68" s="910"/>
      <c r="BW68" s="910"/>
      <c r="BX68" s="910"/>
      <c r="BY68" s="910"/>
      <c r="BZ68" s="910"/>
    </row>
    <row r="69" spans="1:78" ht="15.75" thickBot="1" x14ac:dyDescent="0.3">
      <c r="A69" s="1999"/>
      <c r="B69" s="1971"/>
      <c r="C69" s="980"/>
      <c r="D69" s="2999" t="s">
        <v>40</v>
      </c>
      <c r="E69" s="2744"/>
      <c r="F69" s="2744"/>
      <c r="G69" s="2745"/>
      <c r="H69" s="1963"/>
      <c r="I69" s="1854">
        <f>ROUNDDOWN(SUM(I67,I68)*$B$126,0)</f>
        <v>0</v>
      </c>
      <c r="J69" s="1854">
        <f>ROUNDDOWN(SUM(J67,J68)*$B$126,0)</f>
        <v>0</v>
      </c>
      <c r="K69" s="1873"/>
      <c r="L69" s="1854">
        <f>ROUNDDOWN(SUM(L67,L68)*$B$126,0)</f>
        <v>0</v>
      </c>
      <c r="M69" s="1856"/>
      <c r="N69" s="329"/>
      <c r="O69" s="2"/>
      <c r="P69" s="2"/>
      <c r="Q69" s="2"/>
      <c r="U69"/>
      <c r="BJ69" s="896" t="s">
        <v>61</v>
      </c>
      <c r="BK69" s="905"/>
      <c r="BL69" s="905"/>
      <c r="BM69" s="901">
        <v>1</v>
      </c>
      <c r="BN69" s="901"/>
      <c r="BO69" s="907"/>
      <c r="BP69" s="2856">
        <f t="shared" si="21"/>
        <v>0</v>
      </c>
      <c r="BQ69" s="2856"/>
      <c r="BR69" s="2085">
        <f t="shared" si="22"/>
        <v>0</v>
      </c>
      <c r="BS69" s="910"/>
      <c r="BT69" s="910"/>
      <c r="BU69" s="910"/>
      <c r="BV69" s="910"/>
      <c r="BW69" s="910"/>
      <c r="BX69" s="910"/>
      <c r="BY69" s="910"/>
      <c r="BZ69" s="910"/>
    </row>
    <row r="70" spans="1:78" s="38" customFormat="1" ht="16.5" customHeight="1" x14ac:dyDescent="0.25">
      <c r="A70" s="2002">
        <f>'BP1'!A69</f>
        <v>0</v>
      </c>
      <c r="B70" s="1846">
        <f>'BP1'!B69</f>
        <v>0</v>
      </c>
      <c r="C70" s="17"/>
      <c r="D70" s="1990">
        <f>'BP3'!D71</f>
        <v>0</v>
      </c>
      <c r="E70" s="1848">
        <f>IF(AND($J$35=$J$36,$I$35&lt;7,$I$36&lt;7),$I$36-$I$35+1,IF(AND($J$35=$J$36,$I$35&lt;7,$I$36&gt;=7),7-$I$35,IF(AND($J$35=$J$36,$I$35&gt;=7,$I$36&gt;=7),$I$36-$I$35+1,IF(AND($J$36&gt;$J$35,$I$35&gt;=7,$I$36&gt;7),7-$I$35+12,IF(AND($J535&gt;$J$35,$I$35&lt;7,$I$36&gt;=7),7-$I$35,IF(AND($J$36&gt;$J$35,$I$35&gt;=7,$I$36&lt;7),12-$I$35+1+$I$36,IF(AND($J$36&gt;$J$35,$I$35&lt;7,$I$36&lt;7),7-$I$35,IF(AND($J$36&gt;$J$35,$I$35&gt;=7,$I$36&gt;=7),12-$I$35+7))))))))</f>
        <v>9</v>
      </c>
      <c r="F70" s="2361">
        <f>IF('Cover Sheet and Summary'!M4&gt;3,'BP1'!G69,0)</f>
        <v>0</v>
      </c>
      <c r="G70" s="1849">
        <f>E70/12*F70</f>
        <v>0</v>
      </c>
      <c r="H70" s="1849"/>
      <c r="I70" s="2362">
        <v>0</v>
      </c>
      <c r="J70" s="1851">
        <f>ROUNDDOWN(L70-I70,0)</f>
        <v>0</v>
      </c>
      <c r="K70" s="1872"/>
      <c r="L70" s="1613">
        <f>ROUNDDOWN((D70*E70*F70/12),0)</f>
        <v>0</v>
      </c>
      <c r="M70" s="1309"/>
      <c r="N70" s="142"/>
      <c r="O70" s="100"/>
      <c r="P70" s="100"/>
      <c r="Q70" s="100"/>
      <c r="BJ70" s="896" t="s">
        <v>62</v>
      </c>
      <c r="BK70" s="905"/>
      <c r="BL70" s="905"/>
      <c r="BM70" s="901">
        <v>1</v>
      </c>
      <c r="BN70" s="901"/>
      <c r="BO70" s="907"/>
      <c r="BP70" s="2856">
        <f t="shared" si="21"/>
        <v>0</v>
      </c>
      <c r="BQ70" s="2856"/>
      <c r="BR70" s="2085">
        <f t="shared" si="22"/>
        <v>0</v>
      </c>
      <c r="BS70" s="910"/>
      <c r="BT70" s="910"/>
      <c r="BU70" s="910"/>
      <c r="BV70" s="910"/>
      <c r="BW70" s="910"/>
      <c r="BX70" s="910"/>
      <c r="BY70" s="910"/>
      <c r="BZ70" s="910"/>
    </row>
    <row r="71" spans="1:78" s="10" customFormat="1" x14ac:dyDescent="0.25">
      <c r="A71" s="1587">
        <f>IF(I35&lt;&gt;7,A70,"")</f>
        <v>0</v>
      </c>
      <c r="B71" s="1282"/>
      <c r="C71" s="17"/>
      <c r="D71" s="1988">
        <f>IF($AN$30=FALSE,D70,SUM(D70,(D70*'Cover Sheet and Summary'!$H$13/100)))</f>
        <v>0</v>
      </c>
      <c r="E71" s="1807">
        <f>IF(AND($J$36=$J$35,$I$35&gt;=7),0,IF(AND($J$36=$J$35,$I$36&lt;=12),$I$36-7+1,IF(AND($J$36=$J$35,$I$36-$I$35&lt;=6),0,IF(AND($J$36=$J$35,$I$36&lt;7),0,IF(AND($J$36=$J$35,$I$36&gt;=7),$I$36-7+1,IF(AND($J$36&gt;$J$35,$I$35&lt;7,$I$36&lt;7),12-7+$I$36+1,IF(AND($J$36&gt;$J$35,$I$35&lt;7,$I$36&gt;=7),$I$36-7+1,IF(AND($J$36&gt;$J$35,$I$35&gt;=7,$I$36&lt;7),0,IF(AND($J$36&gt;$J$35,$I$35&gt;=7,$I$36&gt;=7),$I$36-7+1)))))))))</f>
        <v>3</v>
      </c>
      <c r="F71" s="1989">
        <f>F70</f>
        <v>0</v>
      </c>
      <c r="G71" s="1294">
        <f>E71/12*F71</f>
        <v>0</v>
      </c>
      <c r="H71" s="1294"/>
      <c r="I71" s="2297">
        <v>0</v>
      </c>
      <c r="J71" s="1959">
        <f>ROUNDDOWN(L71-I71,0)</f>
        <v>0</v>
      </c>
      <c r="K71" s="1872"/>
      <c r="L71" s="1296">
        <f>ROUNDDOWN((D71*E71*F71/12),0)</f>
        <v>0</v>
      </c>
      <c r="M71" s="1298">
        <f>SUM(L70,L71)</f>
        <v>0</v>
      </c>
      <c r="N71" s="34"/>
      <c r="O71" s="1"/>
      <c r="P71" s="1"/>
      <c r="Q71" s="1"/>
      <c r="BJ71" s="896" t="s">
        <v>62</v>
      </c>
      <c r="BK71" s="905"/>
      <c r="BL71" s="905"/>
      <c r="BM71" s="901">
        <v>1</v>
      </c>
      <c r="BN71" s="901"/>
      <c r="BO71" s="907"/>
      <c r="BP71" s="2856">
        <f t="shared" si="21"/>
        <v>0</v>
      </c>
      <c r="BQ71" s="2856"/>
      <c r="BR71" s="2085">
        <f t="shared" si="22"/>
        <v>0</v>
      </c>
      <c r="BS71" s="910"/>
      <c r="BT71" s="910"/>
      <c r="BU71" s="910"/>
      <c r="BV71" s="910"/>
      <c r="BW71" s="910"/>
      <c r="BX71" s="910"/>
      <c r="BY71" s="910"/>
      <c r="BZ71" s="910"/>
    </row>
    <row r="72" spans="1:78" s="10" customFormat="1" ht="15.75" thickBot="1" x14ac:dyDescent="0.3">
      <c r="A72" s="1852"/>
      <c r="B72" s="1971"/>
      <c r="C72" s="980"/>
      <c r="D72" s="2999" t="s">
        <v>40</v>
      </c>
      <c r="E72" s="2744"/>
      <c r="F72" s="2744"/>
      <c r="G72" s="2745"/>
      <c r="H72" s="1963"/>
      <c r="I72" s="1854">
        <f>ROUNDDOWN(SUM(I70,I71)*$B$126,0)</f>
        <v>0</v>
      </c>
      <c r="J72" s="1854">
        <f>ROUNDDOWN(SUM(J70,J71)*$B$126,0)</f>
        <v>0</v>
      </c>
      <c r="K72" s="1873"/>
      <c r="L72" s="1854">
        <f>ROUNDDOWN(SUM(L70,L71)*$B$126,0)</f>
        <v>0</v>
      </c>
      <c r="M72" s="1856"/>
      <c r="N72" s="34"/>
      <c r="O72" s="1"/>
      <c r="P72" s="1"/>
      <c r="BJ72" s="998" t="s">
        <v>62</v>
      </c>
      <c r="BK72" s="905"/>
      <c r="BL72" s="905"/>
      <c r="BM72" s="901">
        <v>1</v>
      </c>
      <c r="BN72" s="901"/>
      <c r="BO72" s="907"/>
      <c r="BP72" s="2856">
        <f t="shared" si="21"/>
        <v>0</v>
      </c>
      <c r="BQ72" s="2856"/>
      <c r="BR72" s="2085">
        <f t="shared" si="22"/>
        <v>0</v>
      </c>
      <c r="BS72" s="897"/>
      <c r="BT72" s="897"/>
      <c r="BU72" s="897"/>
      <c r="BV72" s="897"/>
      <c r="BW72" s="897"/>
      <c r="BX72" s="897"/>
      <c r="BY72" s="897"/>
      <c r="BZ72" s="910"/>
    </row>
    <row r="73" spans="1:78" ht="15.75" thickBot="1" x14ac:dyDescent="0.3">
      <c r="A73" s="2025">
        <f>'BP1'!A72</f>
        <v>0</v>
      </c>
      <c r="B73" s="1846">
        <f>'BP1'!B72</f>
        <v>0</v>
      </c>
      <c r="C73" s="17"/>
      <c r="D73" s="1990">
        <f>'BP3'!D74</f>
        <v>0</v>
      </c>
      <c r="E73" s="1848">
        <f>IF(AND($J$35=$J$36,$I$35&lt;7,$I$36&lt;7),$I$36-$I$35+1,IF(AND($J$35=$J$36,$I$35&lt;7,$I$36&gt;=7),7-$I$35,IF(AND($J$35=$J$36,$I$35&gt;=7,$I$36&gt;=7),$I$36-$I$35+1,IF(AND($J$36&gt;$J$35,$I$35&gt;=7,$I$36&gt;7),7-$I$35+12,IF(AND($J538&gt;$J$35,$I$35&lt;7,$I$36&gt;=7),7-$I$35,IF(AND($J$36&gt;$J$35,$I$35&gt;=7,$I$36&lt;7),12-$I$35+1+$I$36,IF(AND($J$36&gt;$J$35,$I$35&lt;7,$I$36&lt;7),7-$I$35,IF(AND($J$36&gt;$J$35,$I$35&gt;=7,$I$36&gt;=7),12-$I$35+7))))))))</f>
        <v>9</v>
      </c>
      <c r="F73" s="2361">
        <f>IF('Cover Sheet and Summary'!M4&gt;3,'BP1'!G72,0)</f>
        <v>0</v>
      </c>
      <c r="G73" s="1849">
        <f>E73/12*F73</f>
        <v>0</v>
      </c>
      <c r="H73" s="1849"/>
      <c r="I73" s="2362">
        <v>0</v>
      </c>
      <c r="J73" s="1851">
        <f>ROUNDDOWN(L73-I73,0)</f>
        <v>0</v>
      </c>
      <c r="K73" s="1872"/>
      <c r="L73" s="1613">
        <f>ROUNDDOWN((D73*E73*F73/12),0)</f>
        <v>0</v>
      </c>
      <c r="M73" s="1309"/>
      <c r="N73" s="29"/>
      <c r="O73" s="2"/>
      <c r="P73" s="2"/>
      <c r="U73"/>
      <c r="BJ73" s="2832" t="s">
        <v>217</v>
      </c>
      <c r="BK73" s="2833"/>
      <c r="BL73" s="2833"/>
      <c r="BM73" s="2833"/>
      <c r="BN73" s="2833"/>
      <c r="BO73" s="2834"/>
      <c r="BP73" s="2864">
        <f>SUM(BP66,BP67,BP68,BP69,BP70,BP71,BP72)</f>
        <v>0</v>
      </c>
      <c r="BQ73" s="2865"/>
      <c r="BR73" s="897">
        <f>SUM(BR66:BR72)</f>
        <v>0</v>
      </c>
      <c r="BS73" s="897"/>
      <c r="BT73" s="897"/>
      <c r="BU73" s="897"/>
      <c r="BV73" s="897"/>
      <c r="BW73" s="897"/>
      <c r="BX73" s="897"/>
      <c r="BY73" s="897"/>
      <c r="BZ73" s="910"/>
    </row>
    <row r="74" spans="1:78" s="38" customFormat="1" ht="17.25" customHeight="1" thickBot="1" x14ac:dyDescent="0.3">
      <c r="A74" s="1587">
        <f>IF(I35&lt;&gt;7,A73,"")</f>
        <v>0</v>
      </c>
      <c r="B74" s="1282"/>
      <c r="C74" s="17"/>
      <c r="D74" s="1988">
        <f>IF($AN$30=FALSE,D73,SUM(D73,(D73*'Cover Sheet and Summary'!$H$13/100)))</f>
        <v>0</v>
      </c>
      <c r="E74" s="1807">
        <f>IF(AND($J$36=$J$35,$I$35&gt;=7),0,IF(AND($J$36=$J$35,$I$36&lt;=12),$I$36-7+1,IF(AND($J$36=$J$35,$I$36-$I$35&lt;=6),0,IF(AND($J$36=$J$35,$I$36&lt;7),0,IF(AND($J$36=$J$35,$I$36&gt;=7),$I$36-7+1,IF(AND($J$36&gt;$J$35,$I$35&lt;7,$I$36&lt;7),12-7+$I$36+1,IF(AND($J$36&gt;$J$35,$I$35&lt;7,$I$36&gt;=7),$I$36-7+1,IF(AND($J$36&gt;$J$35,$I$35&gt;=7,$I$36&lt;7),0,IF(AND($J$36&gt;$J$35,$I$35&gt;=7,$I$36&gt;=7),$I$36-7+1)))))))))</f>
        <v>3</v>
      </c>
      <c r="F74" s="1989">
        <f>F73</f>
        <v>0</v>
      </c>
      <c r="G74" s="1294">
        <f>E74/12*F74</f>
        <v>0</v>
      </c>
      <c r="H74" s="1294"/>
      <c r="I74" s="2297">
        <v>0</v>
      </c>
      <c r="J74" s="1959">
        <f>ROUNDDOWN(L74-I74,0)</f>
        <v>0</v>
      </c>
      <c r="K74" s="1872"/>
      <c r="L74" s="1296">
        <f>ROUNDDOWN((D74*E74*F74/12),0)</f>
        <v>0</v>
      </c>
      <c r="M74" s="1298">
        <f>SUM(L73,L74)</f>
        <v>0</v>
      </c>
      <c r="N74" s="20"/>
      <c r="O74" s="100"/>
      <c r="P74" s="100"/>
      <c r="BJ74" s="842"/>
      <c r="BK74" s="842"/>
      <c r="BL74" s="2360"/>
      <c r="BM74" s="2287"/>
      <c r="BN74" s="842"/>
      <c r="BO74" s="842"/>
      <c r="BP74" s="1286"/>
      <c r="BQ74" s="1286"/>
      <c r="BR74" s="897"/>
      <c r="BS74" s="897"/>
      <c r="BT74" s="897"/>
      <c r="BU74" s="897"/>
      <c r="BV74" s="897"/>
      <c r="BW74" s="897"/>
      <c r="BX74" s="897"/>
      <c r="BY74" s="897"/>
      <c r="BZ74" s="910"/>
    </row>
    <row r="75" spans="1:78" ht="15.75" thickBot="1" x14ac:dyDescent="0.3">
      <c r="A75" s="1852"/>
      <c r="B75" s="1971"/>
      <c r="C75" s="980"/>
      <c r="D75" s="2999" t="s">
        <v>40</v>
      </c>
      <c r="E75" s="2744"/>
      <c r="F75" s="2744"/>
      <c r="G75" s="2745"/>
      <c r="H75" s="1963"/>
      <c r="I75" s="1854">
        <f>ROUNDDOWN(SUM(I73,I74)*$B$126,0)</f>
        <v>0</v>
      </c>
      <c r="J75" s="1854">
        <f>ROUNDDOWN(SUM(J73,J74)*$B$126,0)</f>
        <v>0</v>
      </c>
      <c r="K75" s="1873"/>
      <c r="L75" s="1854">
        <f>ROUNDDOWN(SUM(L73,L74)*$B$126,0)</f>
        <v>0</v>
      </c>
      <c r="M75" s="1855"/>
      <c r="N75" s="20"/>
      <c r="O75" s="2"/>
      <c r="P75" s="2"/>
      <c r="U75"/>
      <c r="BJ75" s="912" t="s">
        <v>25</v>
      </c>
      <c r="BK75" s="2275" t="s">
        <v>63</v>
      </c>
      <c r="BL75" s="2274" t="s">
        <v>319</v>
      </c>
      <c r="BM75" s="2385" t="s">
        <v>341</v>
      </c>
      <c r="BN75" s="2344" t="s">
        <v>210</v>
      </c>
      <c r="BO75" s="2344" t="s">
        <v>76</v>
      </c>
      <c r="BP75" s="2860" t="s">
        <v>15</v>
      </c>
      <c r="BQ75" s="2861"/>
      <c r="BR75" s="842"/>
      <c r="BS75" s="842"/>
      <c r="BT75" s="842"/>
      <c r="BU75" s="842"/>
      <c r="BV75" s="842"/>
      <c r="BW75" s="842"/>
      <c r="BX75" s="842"/>
      <c r="BY75" s="842"/>
      <c r="BZ75" s="910"/>
    </row>
    <row r="76" spans="1:78" ht="18" customHeight="1" x14ac:dyDescent="0.25">
      <c r="A76" s="2025">
        <f>'BP1'!A75</f>
        <v>0</v>
      </c>
      <c r="B76" s="1846">
        <f>'BP1'!B75</f>
        <v>0</v>
      </c>
      <c r="C76" s="17"/>
      <c r="D76" s="1990">
        <f>'BP3'!D77</f>
        <v>0</v>
      </c>
      <c r="E76" s="1848">
        <f>IF(AND($J$35=$J$36,$I$35&lt;7,$I$36&lt;7),$I$36-$I$35+1,IF(AND($J$35=$J$36,$I$35&lt;7,$I$36&gt;=7),7-$I$35,IF(AND($J$35=$J$36,$I$35&gt;=7,$I$36&gt;=7),$I$36-$I$35+1,IF(AND($J$36&gt;$J$35,$I$35&gt;=7,$I$36&gt;7),7-$I$35+12,IF(AND($J541&gt;$J$35,$I$35&lt;7,$I$36&gt;=7),7-$I$35,IF(AND($J$36&gt;$J$35,$I$35&gt;=7,$I$36&lt;7),12-$I$35+1+$I$36,IF(AND($J$36&gt;$J$35,$I$35&lt;7,$I$36&lt;7),7-$I$35,IF(AND($J$36&gt;$J$35,$I$35&gt;=7,$I$36&gt;=7),12-$I$35+7))))))))</f>
        <v>9</v>
      </c>
      <c r="F76" s="2361">
        <f>IF('Cover Sheet and Summary'!M4&gt;3,'BP1'!G75,0)</f>
        <v>0</v>
      </c>
      <c r="G76" s="1849">
        <f>E76/12*F76</f>
        <v>0</v>
      </c>
      <c r="H76" s="1849"/>
      <c r="I76" s="2362">
        <v>0</v>
      </c>
      <c r="J76" s="1851">
        <f>ROUNDDOWN(L76-I76,0)</f>
        <v>0</v>
      </c>
      <c r="K76" s="1872"/>
      <c r="L76" s="1613">
        <f>ROUNDDOWN((D76*E76*F76/12),0)</f>
        <v>0</v>
      </c>
      <c r="M76" s="1309"/>
      <c r="N76" s="20"/>
      <c r="U76"/>
      <c r="BJ76" s="974" t="s">
        <v>219</v>
      </c>
      <c r="BK76" s="905"/>
      <c r="BL76" s="905"/>
      <c r="BM76" s="901">
        <v>1</v>
      </c>
      <c r="BN76" s="901"/>
      <c r="BO76" s="907"/>
      <c r="BP76" s="2856">
        <f t="shared" ref="BP76:BP80" si="23">BN76*BO76*BM76</f>
        <v>0</v>
      </c>
      <c r="BQ76" s="2856"/>
      <c r="BR76" s="2085">
        <f t="shared" ref="BR76:BR80" si="24">IF(BL76="Evaluation",BP76,0)</f>
        <v>0</v>
      </c>
      <c r="BS76" s="913"/>
      <c r="BT76" s="913"/>
      <c r="BU76" s="913"/>
      <c r="BV76" s="913"/>
      <c r="BW76" s="913"/>
      <c r="BX76" s="913"/>
      <c r="BY76" s="913"/>
      <c r="BZ76" s="910"/>
    </row>
    <row r="77" spans="1:78" x14ac:dyDescent="0.25">
      <c r="A77" s="1587">
        <f>IF(I35&lt;&gt;7,A76,"")</f>
        <v>0</v>
      </c>
      <c r="B77" s="1282"/>
      <c r="C77" s="17"/>
      <c r="D77" s="1988">
        <f>IF($AN$30=FALSE,D76,SUM(D76,(D76*'Cover Sheet and Summary'!$H$13/100)))</f>
        <v>0</v>
      </c>
      <c r="E77" s="1807">
        <f>IF(AND($J$36=$J$35,$I$35&gt;=7),0,IF(AND($J$36=$J$35,$I$36&lt;=12),$I$36-7+1,IF(AND($J$36=$J$35,$I$36-$I$35&lt;=6),0,IF(AND($J$36=$J$35,$I$36&lt;7),0,IF(AND($J$36=$J$35,$I$36&gt;=7),$I$36-7+1,IF(AND($J$36&gt;$J$35,$I$35&lt;7,$I$36&lt;7),12-7+$I$36+1,IF(AND($J$36&gt;$J$35,$I$35&lt;7,$I$36&gt;=7),$I$36-7+1,IF(AND($J$36&gt;$J$35,$I$35&gt;=7,$I$36&lt;7),0,IF(AND($J$36&gt;$J$35,$I$35&gt;=7,$I$36&gt;=7),$I$36-7+1)))))))))</f>
        <v>3</v>
      </c>
      <c r="F77" s="1989">
        <f>F76</f>
        <v>0</v>
      </c>
      <c r="G77" s="1294">
        <f>E77/12*F77</f>
        <v>0</v>
      </c>
      <c r="H77" s="1294"/>
      <c r="I77" s="2297">
        <v>0</v>
      </c>
      <c r="J77" s="1959">
        <f>ROUNDDOWN(L77-I77,0)</f>
        <v>0</v>
      </c>
      <c r="K77" s="1872"/>
      <c r="L77" s="1296">
        <f>ROUNDDOWN((D77*E77*F77/12),0)</f>
        <v>0</v>
      </c>
      <c r="M77" s="1298">
        <f>SUM(L76,L77)</f>
        <v>0</v>
      </c>
      <c r="N77" s="328"/>
      <c r="U77"/>
      <c r="BJ77" s="914"/>
      <c r="BK77" s="905"/>
      <c r="BL77" s="905"/>
      <c r="BM77" s="901">
        <v>1</v>
      </c>
      <c r="BN77" s="901"/>
      <c r="BO77" s="907"/>
      <c r="BP77" s="2856">
        <f t="shared" si="23"/>
        <v>0</v>
      </c>
      <c r="BQ77" s="2856"/>
      <c r="BR77" s="2085">
        <f t="shared" si="24"/>
        <v>0</v>
      </c>
      <c r="BS77" s="913"/>
      <c r="BT77" s="913"/>
      <c r="BU77" s="913"/>
      <c r="BV77" s="913"/>
      <c r="BW77" s="913"/>
      <c r="BX77" s="913"/>
      <c r="BY77" s="913"/>
      <c r="BZ77" s="910"/>
    </row>
    <row r="78" spans="1:78" ht="15.75" thickBot="1" x14ac:dyDescent="0.3">
      <c r="A78" s="1852"/>
      <c r="B78" s="1971"/>
      <c r="C78" s="980"/>
      <c r="D78" s="2999" t="s">
        <v>40</v>
      </c>
      <c r="E78" s="2744"/>
      <c r="F78" s="2744"/>
      <c r="G78" s="2745"/>
      <c r="H78" s="1963"/>
      <c r="I78" s="1854">
        <f>ROUNDDOWN(SUM(I76,I77)*$B$126,0)</f>
        <v>0</v>
      </c>
      <c r="J78" s="1854">
        <f>ROUNDDOWN(SUM(J76,J77)*$B$126,0)</f>
        <v>0</v>
      </c>
      <c r="K78" s="1873"/>
      <c r="L78" s="1854">
        <f>ROUNDDOWN(SUM(L76,L77)*$B$126,0)</f>
        <v>0</v>
      </c>
      <c r="M78" s="1856"/>
      <c r="N78" s="328"/>
      <c r="U78"/>
      <c r="BJ78" s="914"/>
      <c r="BK78" s="905"/>
      <c r="BL78" s="905"/>
      <c r="BM78" s="901">
        <v>1</v>
      </c>
      <c r="BN78" s="901"/>
      <c r="BO78" s="907"/>
      <c r="BP78" s="2856">
        <f t="shared" si="23"/>
        <v>0</v>
      </c>
      <c r="BQ78" s="2856"/>
      <c r="BR78" s="2085">
        <f t="shared" si="24"/>
        <v>0</v>
      </c>
      <c r="BS78" s="910"/>
      <c r="BT78" s="910"/>
      <c r="BU78" s="910"/>
      <c r="BV78" s="910"/>
      <c r="BW78" s="910"/>
      <c r="BX78" s="910"/>
      <c r="BY78" s="910"/>
      <c r="BZ78" s="910"/>
    </row>
    <row r="79" spans="1:78" x14ac:dyDescent="0.25">
      <c r="A79" s="2025">
        <f>'BP1'!A78</f>
        <v>0</v>
      </c>
      <c r="B79" s="1846">
        <f>'BP1'!B78</f>
        <v>0</v>
      </c>
      <c r="C79" s="17"/>
      <c r="D79" s="1990">
        <f>'BP3'!D80</f>
        <v>0</v>
      </c>
      <c r="E79" s="1848">
        <f>IF(AND($J$35=$J$36,$I$35&lt;7,$I$36&lt;7),$I$36-$I$35+1,IF(AND($J$35=$J$36,$I$35&lt;7,$I$36&gt;=7),7-$I$35,IF(AND($J$35=$J$36,$I$35&gt;=7,$I$36&gt;=7),$I$36-$I$35+1,IF(AND($J$36&gt;$J$35,$I$35&gt;=7,$I$36&gt;7),7-$I$35+12,IF(AND($J544&gt;$J$35,$I$35&lt;7,$I$36&gt;=7),7-$I$35,IF(AND($J$36&gt;$J$35,$I$35&gt;=7,$I$36&lt;7),12-$I$35+1+$I$36,IF(AND($J$36&gt;$J$35,$I$35&lt;7,$I$36&lt;7),7-$I$35,IF(AND($J$36&gt;$J$35,$I$35&gt;=7,$I$36&gt;=7),12-$I$35+7))))))))</f>
        <v>9</v>
      </c>
      <c r="F79" s="2361">
        <f>IF('Cover Sheet and Summary'!M4&gt;3,'BP1'!G78,0)</f>
        <v>0</v>
      </c>
      <c r="G79" s="1849">
        <f>E79/12*F79</f>
        <v>0</v>
      </c>
      <c r="H79" s="1849"/>
      <c r="I79" s="2362">
        <v>0</v>
      </c>
      <c r="J79" s="1851">
        <f>ROUNDDOWN(L79-I79,0)</f>
        <v>0</v>
      </c>
      <c r="K79" s="1872"/>
      <c r="L79" s="1613">
        <f>ROUNDDOWN((D79*E79*F79/12),0)</f>
        <v>0</v>
      </c>
      <c r="M79" s="1309"/>
      <c r="N79" s="328"/>
      <c r="P79" s="434"/>
      <c r="U79"/>
      <c r="BJ79" s="914"/>
      <c r="BK79" s="905"/>
      <c r="BL79" s="905"/>
      <c r="BM79" s="901">
        <v>1</v>
      </c>
      <c r="BN79" s="901"/>
      <c r="BO79" s="907"/>
      <c r="BP79" s="2856">
        <f t="shared" si="23"/>
        <v>0</v>
      </c>
      <c r="BQ79" s="2856"/>
      <c r="BR79" s="2085">
        <f t="shared" si="24"/>
        <v>0</v>
      </c>
      <c r="BS79" s="913"/>
      <c r="BT79" s="913"/>
      <c r="BU79" s="913"/>
      <c r="BV79" s="913"/>
      <c r="BW79" s="913"/>
      <c r="BX79" s="913"/>
      <c r="BY79" s="913"/>
      <c r="BZ79" s="910"/>
    </row>
    <row r="80" spans="1:78" x14ac:dyDescent="0.25">
      <c r="A80" s="1587">
        <f>IF(I35&lt;&gt;7,A79,"")</f>
        <v>0</v>
      </c>
      <c r="B80" s="1282"/>
      <c r="C80" s="17"/>
      <c r="D80" s="1988">
        <f>IF($AN$30=FALSE,D79,SUM(D79,(D79*'Cover Sheet and Summary'!$H$13/100)))</f>
        <v>0</v>
      </c>
      <c r="E80" s="1807">
        <f>IF(AND($J$36=$J$35,$I$35&gt;=7),0,IF(AND($J$36=$J$35,$I$36&lt;=12),$I$36-7+1,IF(AND($J$36=$J$35,$I$36-$I$35&lt;=6),0,IF(AND($J$36=$J$35,$I$36&lt;7),0,IF(AND($J$36=$J$35,$I$36&gt;=7),$I$36-7+1,IF(AND($J$36&gt;$J$35,$I$35&lt;7,$I$36&lt;7),12-7+$I$36+1,IF(AND($J$36&gt;$J$35,$I$35&lt;7,$I$36&gt;=7),$I$36-7+1,IF(AND($J$36&gt;$J$35,$I$35&gt;=7,$I$36&lt;7),0,IF(AND($J$36&gt;$J$35,$I$35&gt;=7,$I$36&gt;=7),$I$36-7+1)))))))))</f>
        <v>3</v>
      </c>
      <c r="F80" s="1989">
        <f>F79</f>
        <v>0</v>
      </c>
      <c r="G80" s="1294">
        <f>E80/12*F80</f>
        <v>0</v>
      </c>
      <c r="H80" s="1294"/>
      <c r="I80" s="2297">
        <v>0</v>
      </c>
      <c r="J80" s="1959">
        <f>ROUNDDOWN(L80-I80,0)</f>
        <v>0</v>
      </c>
      <c r="K80" s="1872"/>
      <c r="L80" s="1296">
        <f>ROUNDDOWN((D80*E80*F80/12),0)</f>
        <v>0</v>
      </c>
      <c r="M80" s="1298">
        <f>SUM(L79,L80)</f>
        <v>0</v>
      </c>
      <c r="N80" s="328"/>
      <c r="P80" s="434"/>
      <c r="U80"/>
      <c r="BJ80" s="1007"/>
      <c r="BK80" s="905"/>
      <c r="BL80" s="905"/>
      <c r="BM80" s="901">
        <v>1</v>
      </c>
      <c r="BN80" s="901"/>
      <c r="BO80" s="907"/>
      <c r="BP80" s="2856">
        <f t="shared" si="23"/>
        <v>0</v>
      </c>
      <c r="BQ80" s="2856"/>
      <c r="BR80" s="2085">
        <f t="shared" si="24"/>
        <v>0</v>
      </c>
      <c r="BS80" s="910"/>
      <c r="BT80" s="910"/>
      <c r="BU80" s="910"/>
      <c r="BV80" s="910"/>
      <c r="BW80" s="910"/>
      <c r="BX80" s="910"/>
      <c r="BY80" s="910"/>
      <c r="BZ80" s="910"/>
    </row>
    <row r="81" spans="1:78" ht="15.75" thickBot="1" x14ac:dyDescent="0.3">
      <c r="A81" s="1852"/>
      <c r="B81" s="1971"/>
      <c r="C81" s="980"/>
      <c r="D81" s="2999" t="s">
        <v>40</v>
      </c>
      <c r="E81" s="2744"/>
      <c r="F81" s="2744"/>
      <c r="G81" s="2745"/>
      <c r="H81" s="1963"/>
      <c r="I81" s="2365">
        <f>ROUNDDOWN(SUM(I79,I80)*$B$126,0)</f>
        <v>0</v>
      </c>
      <c r="J81" s="1854">
        <f>ROUNDDOWN(SUM(J79,J80)*$B$126,0)</f>
        <v>0</v>
      </c>
      <c r="K81" s="1872"/>
      <c r="L81" s="1854">
        <f>ROUNDDOWN(SUM(L79,L80)*$B$126,0)</f>
        <v>0</v>
      </c>
      <c r="M81" s="1855"/>
      <c r="N81" s="328"/>
      <c r="U81"/>
      <c r="BJ81" s="2838" t="s">
        <v>36</v>
      </c>
      <c r="BK81" s="2839"/>
      <c r="BL81" s="2839"/>
      <c r="BM81" s="2839"/>
      <c r="BN81" s="2839"/>
      <c r="BO81" s="2840"/>
      <c r="BP81" s="2864">
        <f>SUM(BP76:BP80)</f>
        <v>0</v>
      </c>
      <c r="BQ81" s="2865"/>
      <c r="BR81" s="913">
        <f>SUM(BR76:BR80)</f>
        <v>0</v>
      </c>
      <c r="BS81" s="913"/>
      <c r="BT81" s="913"/>
      <c r="BU81" s="913"/>
      <c r="BV81" s="913"/>
      <c r="BW81" s="913"/>
      <c r="BX81" s="913"/>
      <c r="BY81" s="913"/>
      <c r="BZ81" s="910"/>
    </row>
    <row r="82" spans="1:78" ht="15.75" thickBot="1" x14ac:dyDescent="0.3">
      <c r="A82" s="2025">
        <f>'BP1'!A81</f>
        <v>0</v>
      </c>
      <c r="B82" s="1846">
        <f>'BP1'!B81</f>
        <v>0</v>
      </c>
      <c r="C82" s="17"/>
      <c r="D82" s="1990">
        <f>'BP3'!D83</f>
        <v>0</v>
      </c>
      <c r="E82" s="1848">
        <f>IF(AND($J$35=$J$36,$I$35&lt;7,$I$36&lt;7),$I$36-$I$35+1,IF(AND($J$35=$J$36,$I$35&lt;7,$I$36&gt;=7),7-$I$35,IF(AND($J$35=$J$36,$I$35&gt;=7,$I$36&gt;=7),$I$36-$I$35+1,IF(AND($J$36&gt;$J$35,$I$35&gt;=7,$I$36&gt;7),7-$I$35+12,IF(AND($J547&gt;$J$35,$I$35&lt;7,$I$36&gt;=7),7-$I$35,IF(AND($J$36&gt;$J$35,$I$35&gt;=7,$I$36&lt;7),12-$I$35+1+$I$36,IF(AND($J$36&gt;$J$35,$I$35&lt;7,$I$36&lt;7),7-$I$35,IF(AND($J$36&gt;$J$35,$I$35&gt;=7,$I$36&gt;=7),12-$I$35+7))))))))</f>
        <v>9</v>
      </c>
      <c r="F82" s="2361">
        <f>IF('Cover Sheet and Summary'!M4&gt;3,'BP1'!G81,0)</f>
        <v>0</v>
      </c>
      <c r="G82" s="1849">
        <f>E82/12*F82</f>
        <v>0</v>
      </c>
      <c r="H82" s="1849"/>
      <c r="I82" s="2362">
        <v>0</v>
      </c>
      <c r="J82" s="1851">
        <f>ROUNDDOWN(L82-I82,0)</f>
        <v>0</v>
      </c>
      <c r="K82" s="2217"/>
      <c r="L82" s="1613">
        <f>ROUNDDOWN((D82*E82*F82/12),0)</f>
        <v>0</v>
      </c>
      <c r="M82" s="1309"/>
      <c r="N82" s="328"/>
      <c r="U82"/>
      <c r="BJ82" s="913"/>
      <c r="BK82" s="913"/>
      <c r="BL82" s="2279"/>
      <c r="BM82" s="2279"/>
      <c r="BN82" s="913"/>
      <c r="BO82" s="913"/>
      <c r="BP82" s="1380"/>
      <c r="BQ82" s="1621"/>
      <c r="BR82" s="910"/>
      <c r="BS82" s="910"/>
      <c r="BT82" s="910"/>
      <c r="BU82" s="910"/>
      <c r="BV82" s="910"/>
      <c r="BW82" s="910"/>
      <c r="BX82" s="910"/>
      <c r="BY82" s="910"/>
      <c r="BZ82" s="910"/>
    </row>
    <row r="83" spans="1:78" s="38" customFormat="1" ht="18" customHeight="1" x14ac:dyDescent="0.25">
      <c r="A83" s="1587">
        <f>IF(I35&lt;&gt;7,A82,"")</f>
        <v>0</v>
      </c>
      <c r="B83" s="1282"/>
      <c r="C83" s="17"/>
      <c r="D83" s="1988">
        <f>IF($AN$30=FALSE,D82,SUM(D82,(D82*'Cover Sheet and Summary'!$H$13/100)))</f>
        <v>0</v>
      </c>
      <c r="E83" s="1807">
        <f>IF(AND($J$36=$J$35,$I$35&gt;=7),0,IF(AND($J$36=$J$35,$I$36&lt;=12),$I$36-7+1,IF(AND($J$36=$J$35,$I$36-$I$35&lt;=6),0,IF(AND($J$36=$J$35,$I$36&lt;7),0,IF(AND($J$36=$J$35,$I$36&gt;=7),$I$36-7+1,IF(AND($J$36&gt;$J$35,$I$35&lt;7,$I$36&lt;7),12-7+$I$36+1,IF(AND($J$36&gt;$J$35,$I$35&lt;7,$I$36&gt;=7),$I$36-7+1,IF(AND($J$36&gt;$J$35,$I$35&gt;=7,$I$36&lt;7),0,IF(AND($J$36&gt;$J$35,$I$35&gt;=7,$I$36&gt;=7),$I$36-7+1)))))))))</f>
        <v>3</v>
      </c>
      <c r="F83" s="1989">
        <f>F82</f>
        <v>0</v>
      </c>
      <c r="G83" s="1294">
        <f>E83/12*F83</f>
        <v>0</v>
      </c>
      <c r="H83" s="1294"/>
      <c r="I83" s="2297">
        <v>0</v>
      </c>
      <c r="J83" s="1959">
        <f>ROUNDDOWN(L83-I83,0)</f>
        <v>0</v>
      </c>
      <c r="K83" s="2218"/>
      <c r="L83" s="1296">
        <f>ROUNDDOWN((D83*E83*F83/12),0)</f>
        <v>0</v>
      </c>
      <c r="M83" s="1298">
        <f>SUM(L82,L83)</f>
        <v>0</v>
      </c>
      <c r="N83" s="20"/>
      <c r="BJ83" s="911" t="s">
        <v>220</v>
      </c>
      <c r="BK83" s="921" t="s">
        <v>63</v>
      </c>
      <c r="BL83" s="2270" t="s">
        <v>319</v>
      </c>
      <c r="BM83" s="2385" t="s">
        <v>341</v>
      </c>
      <c r="BN83" s="2342" t="s">
        <v>210</v>
      </c>
      <c r="BO83" s="2342" t="s">
        <v>76</v>
      </c>
      <c r="BP83" s="2747" t="s">
        <v>15</v>
      </c>
      <c r="BQ83" s="2748"/>
      <c r="BR83" s="913"/>
      <c r="BS83" s="913"/>
      <c r="BT83" s="913"/>
      <c r="BU83" s="913"/>
      <c r="BV83" s="913"/>
      <c r="BW83" s="913"/>
      <c r="BX83" s="913"/>
      <c r="BY83" s="913"/>
      <c r="BZ83" s="910"/>
    </row>
    <row r="84" spans="1:78" s="10" customFormat="1" x14ac:dyDescent="0.25">
      <c r="A84" s="2209"/>
      <c r="B84" s="2219"/>
      <c r="C84" s="17"/>
      <c r="D84" s="3000" t="s">
        <v>40</v>
      </c>
      <c r="E84" s="2816"/>
      <c r="F84" s="2816"/>
      <c r="G84" s="2876"/>
      <c r="H84" s="2220"/>
      <c r="I84" s="1401">
        <f>ROUNDDOWN(SUM(I82,I83)*$B$126,0)</f>
        <v>0</v>
      </c>
      <c r="J84" s="1401">
        <f>ROUNDDOWN(SUM(J82,J83)*$B$126,0)</f>
        <v>0</v>
      </c>
      <c r="K84" s="2216"/>
      <c r="L84" s="1401">
        <f>ROUNDDOWN(SUM(L82,L83)*$B$126,0)</f>
        <v>0</v>
      </c>
      <c r="M84" s="1308"/>
      <c r="N84" s="34"/>
      <c r="BJ84" s="906" t="s">
        <v>221</v>
      </c>
      <c r="BK84" s="917"/>
      <c r="BL84" s="2267"/>
      <c r="BM84" s="901">
        <v>1</v>
      </c>
      <c r="BN84" s="945"/>
      <c r="BO84" s="1935"/>
      <c r="BP84" s="2856">
        <f t="shared" ref="BP84:BP135" si="25">BN84*BO84*BM84</f>
        <v>0</v>
      </c>
      <c r="BQ84" s="2856"/>
      <c r="BR84" s="2085">
        <f t="shared" ref="BR84:BR135" si="26">IF(BL84="Evaluation",BP84,0)</f>
        <v>0</v>
      </c>
      <c r="BS84" s="913"/>
      <c r="BT84" s="913"/>
      <c r="BU84" s="913"/>
      <c r="BV84" s="913"/>
      <c r="BW84" s="913"/>
      <c r="BX84" s="913"/>
      <c r="BY84" s="913"/>
      <c r="BZ84" s="910"/>
    </row>
    <row r="85" spans="1:78" s="2079" customFormat="1" x14ac:dyDescent="0.25">
      <c r="A85" s="2227">
        <f>'BP1'!A84</f>
        <v>0</v>
      </c>
      <c r="B85" s="2221">
        <f>'BP1'!B84</f>
        <v>0</v>
      </c>
      <c r="C85" s="2222"/>
      <c r="D85" s="2223">
        <f>'BP3'!D86</f>
        <v>0</v>
      </c>
      <c r="E85" s="2263">
        <f>IF(AND($J$35=$J$36,$I$35&lt;7,$I$36&lt;7),$I$36-$I$35+1,IF(AND($J$35=$J$36,$I$35&lt;7,$I$36&gt;=7),7-$I$35,IF(AND($J$35=$J$36,$I$35&gt;=7,$I$36&gt;=7),$I$36-$I$35+1,IF(AND($J$36&gt;$J$35,$I$35&gt;=7,$I$36&gt;7),7-$I$35+12,IF(AND($J550&gt;$J$35,$I$35&lt;7,$I$36&gt;=7),7-$I$35,IF(AND($J$36&gt;$J$35,$I$35&gt;=7,$I$36&lt;7),12-$I$35+1+$I$36,IF(AND($J$36&gt;$J$35,$I$35&lt;7,$I$36&lt;7),7-$I$35,IF(AND($J$36&gt;$J$35,$I$35&gt;=7,$I$36&gt;=7),12-$I$35+7))))))))</f>
        <v>9</v>
      </c>
      <c r="F85" s="2296">
        <f>IF('Cover Sheet and Summary'!M40&gt;3,'BP1'!G84,0)</f>
        <v>0</v>
      </c>
      <c r="G85" s="2224">
        <f>E85/12*F85</f>
        <v>0</v>
      </c>
      <c r="H85" s="2224"/>
      <c r="I85" s="2297">
        <v>0</v>
      </c>
      <c r="J85" s="1595">
        <f>ROUNDDOWN(L85-I85,0)</f>
        <v>0</v>
      </c>
      <c r="K85" s="2217"/>
      <c r="L85" s="2215">
        <f>ROUNDDOWN((D85*E85*F85/12),0)</f>
        <v>0</v>
      </c>
      <c r="M85" s="2225"/>
      <c r="N85" s="2080"/>
      <c r="BJ85" s="906"/>
      <c r="BK85" s="917"/>
      <c r="BL85" s="2267"/>
      <c r="BM85" s="901">
        <v>1</v>
      </c>
      <c r="BN85" s="945"/>
      <c r="BO85" s="1935"/>
      <c r="BP85" s="2856">
        <f t="shared" si="25"/>
        <v>0</v>
      </c>
      <c r="BQ85" s="2856"/>
      <c r="BR85" s="2085">
        <f t="shared" si="26"/>
        <v>0</v>
      </c>
      <c r="BS85" s="2086"/>
      <c r="BT85" s="2086"/>
      <c r="BU85" s="2086"/>
      <c r="BV85" s="2086"/>
      <c r="BW85" s="2086"/>
      <c r="BX85" s="2086"/>
      <c r="BY85" s="2086"/>
      <c r="BZ85" s="2085"/>
    </row>
    <row r="86" spans="1:78" s="2079" customFormat="1" x14ac:dyDescent="0.25">
      <c r="A86" s="2226">
        <f>IF(I71&lt;&gt;7,A85,"")</f>
        <v>0</v>
      </c>
      <c r="B86" s="2246"/>
      <c r="C86" s="2222"/>
      <c r="D86" s="2223">
        <f>IF($AN$30=FALSE,D85,SUM(D85,(D85*'Cover Sheet and Summary'!$H$13/100)))</f>
        <v>0</v>
      </c>
      <c r="E86" s="1807">
        <f>IF(AND($J$36=$J$35,$I$35&gt;=7),0,IF(AND($J$36=$J$35,$I$36&lt;=12),$I$36-7+1,IF(AND($J$36=$J$35,$I$36-$I$35&lt;=6),0,IF(AND($J$36=$J$35,$I$36&lt;7),0,IF(AND($J$36=$J$35,$I$36&gt;=7),$I$36-7+1,IF(AND($J$36&gt;$J$35,$I$35&lt;7,$I$36&lt;7),12-7+$I$36+1,IF(AND($J$36&gt;$J$35,$I$35&lt;7,$I$36&gt;=7),$I$36-7+1,IF(AND($J$36&gt;$J$35,$I$35&gt;=7,$I$36&lt;7),0,IF(AND($J$36&gt;$J$35,$I$35&gt;=7,$I$36&gt;=7),$I$36-7+1)))))))))</f>
        <v>3</v>
      </c>
      <c r="F86" s="2258">
        <f>F85</f>
        <v>0</v>
      </c>
      <c r="G86" s="2224">
        <f>E86/12*F86</f>
        <v>0</v>
      </c>
      <c r="H86" s="2224"/>
      <c r="I86" s="2297">
        <v>0</v>
      </c>
      <c r="J86" s="1595">
        <f>ROUNDDOWN(L86-I86,0)</f>
        <v>0</v>
      </c>
      <c r="K86" s="2218"/>
      <c r="L86" s="2215">
        <f>ROUNDDOWN((D86*E86*F86/12),0)</f>
        <v>0</v>
      </c>
      <c r="M86" s="1298">
        <f>SUM(L85,L86)</f>
        <v>0</v>
      </c>
      <c r="N86" s="2080"/>
      <c r="BJ86" s="906"/>
      <c r="BK86" s="917"/>
      <c r="BL86" s="2267"/>
      <c r="BM86" s="901">
        <v>1</v>
      </c>
      <c r="BN86" s="945"/>
      <c r="BO86" s="1935"/>
      <c r="BP86" s="2856">
        <f t="shared" si="25"/>
        <v>0</v>
      </c>
      <c r="BQ86" s="2856"/>
      <c r="BR86" s="2085">
        <f t="shared" si="26"/>
        <v>0</v>
      </c>
      <c r="BS86" s="2086"/>
      <c r="BT86" s="2086"/>
      <c r="BU86" s="2086"/>
      <c r="BV86" s="2086"/>
      <c r="BW86" s="2086"/>
      <c r="BX86" s="2086"/>
      <c r="BY86" s="2086"/>
      <c r="BZ86" s="2085"/>
    </row>
    <row r="87" spans="1:78" s="2079" customFormat="1" x14ac:dyDescent="0.25">
      <c r="A87" s="2244"/>
      <c r="B87" s="1815"/>
      <c r="C87" s="2245"/>
      <c r="D87" s="2221" t="s">
        <v>40</v>
      </c>
      <c r="E87" s="2990" t="s">
        <v>40</v>
      </c>
      <c r="F87" s="2951"/>
      <c r="G87" s="2221"/>
      <c r="H87" s="2221"/>
      <c r="I87" s="2089">
        <f>ROUNDDOWN(SUM(I85,I86)*$B$126,0)</f>
        <v>0</v>
      </c>
      <c r="J87" s="1595">
        <f>ROUNDDOWN(SUM(J85,J86)*$B$126,0)</f>
        <v>0</v>
      </c>
      <c r="K87" s="2216"/>
      <c r="L87" s="2215">
        <f>ROUNDDOWN(SUM(L85,L86)*$B$126,0)</f>
        <v>0</v>
      </c>
      <c r="M87" s="1298"/>
      <c r="N87" s="2080"/>
      <c r="BJ87" s="906"/>
      <c r="BK87" s="917"/>
      <c r="BL87" s="2267"/>
      <c r="BM87" s="901">
        <v>1</v>
      </c>
      <c r="BN87" s="945"/>
      <c r="BO87" s="1935"/>
      <c r="BP87" s="2856">
        <f t="shared" si="25"/>
        <v>0</v>
      </c>
      <c r="BQ87" s="2856"/>
      <c r="BR87" s="2085">
        <f t="shared" si="26"/>
        <v>0</v>
      </c>
      <c r="BS87" s="2086"/>
      <c r="BT87" s="2086"/>
      <c r="BU87" s="2086"/>
      <c r="BV87" s="2086"/>
      <c r="BW87" s="2086"/>
      <c r="BX87" s="2086"/>
      <c r="BY87" s="2086"/>
      <c r="BZ87" s="2085"/>
    </row>
    <row r="88" spans="1:78" s="2079" customFormat="1" x14ac:dyDescent="0.25">
      <c r="A88" s="2227">
        <f>'BP1'!A87</f>
        <v>0</v>
      </c>
      <c r="B88" s="2221">
        <f>'BP1'!B87</f>
        <v>0</v>
      </c>
      <c r="C88" s="2222"/>
      <c r="D88" s="2223">
        <f>'BP3'!D89</f>
        <v>0</v>
      </c>
      <c r="E88" s="2263">
        <f>IF(AND($J$35=$J$36,$I$35&lt;7,$I$36&lt;7),$I$36-$I$35+1,IF(AND($J$35=$J$36,$I$35&lt;7,$I$36&gt;=7),7-$I$35,IF(AND($J$35=$J$36,$I$35&gt;=7,$I$36&gt;=7),$I$36-$I$35+1,IF(AND($J$36&gt;$J$35,$I$35&gt;=7,$I$36&gt;7),7-$I$35+12,IF(AND($J553&gt;$J$35,$I$35&lt;7,$I$36&gt;=7),7-$I$35,IF(AND($J$36&gt;$J$35,$I$35&gt;=7,$I$36&lt;7),12-$I$35+1+$I$36,IF(AND($J$36&gt;$J$35,$I$35&lt;7,$I$36&lt;7),7-$I$35,IF(AND($J$36&gt;$J$35,$I$35&gt;=7,$I$36&gt;=7),12-$I$35+7))))))))</f>
        <v>9</v>
      </c>
      <c r="F88" s="2296">
        <f>IF('Cover Sheet and Summary'!M40&gt;3,'BP1'!G87,0)</f>
        <v>0</v>
      </c>
      <c r="G88" s="2224">
        <f>E88/12*F88</f>
        <v>0</v>
      </c>
      <c r="H88" s="2224"/>
      <c r="I88" s="2297">
        <v>0</v>
      </c>
      <c r="J88" s="1595">
        <f>ROUNDDOWN(L88-I88,0)</f>
        <v>0</v>
      </c>
      <c r="K88" s="2217"/>
      <c r="L88" s="2215">
        <f>ROUNDDOWN((D88*E88*F88/12),0)</f>
        <v>0</v>
      </c>
      <c r="M88" s="2225"/>
      <c r="N88" s="2080"/>
      <c r="BJ88" s="906"/>
      <c r="BK88" s="917"/>
      <c r="BL88" s="2267"/>
      <c r="BM88" s="901">
        <v>1</v>
      </c>
      <c r="BN88" s="945"/>
      <c r="BO88" s="1935"/>
      <c r="BP88" s="2856">
        <f t="shared" si="25"/>
        <v>0</v>
      </c>
      <c r="BQ88" s="2856"/>
      <c r="BR88" s="2085">
        <f t="shared" si="26"/>
        <v>0</v>
      </c>
      <c r="BS88" s="2086"/>
      <c r="BT88" s="2086"/>
      <c r="BU88" s="2086"/>
      <c r="BV88" s="2086"/>
      <c r="BW88" s="2086"/>
      <c r="BX88" s="2086"/>
      <c r="BY88" s="2086"/>
      <c r="BZ88" s="2085"/>
    </row>
    <row r="89" spans="1:78" s="2079" customFormat="1" x14ac:dyDescent="0.25">
      <c r="A89" s="2247">
        <f>IF(I71&lt;&gt;7,A88,"")</f>
        <v>0</v>
      </c>
      <c r="B89" s="2249"/>
      <c r="C89" s="2245"/>
      <c r="D89" s="2223">
        <f>IF($AN$30=FALSE,D88,SUM(D88,(D88*'Cover Sheet and Summary'!$H$13/100)))</f>
        <v>0</v>
      </c>
      <c r="E89" s="1807">
        <f>IF(AND($J$36=$J$35,$I$35&gt;=7),0,IF(AND($J$36=$J$35,$I$36&lt;=12),$I$36-7+1,IF(AND($J$36=$J$35,$I$36-$I$35&lt;=6),0,IF(AND($J$36=$J$35,$I$36&lt;7),0,IF(AND($J$36=$J$35,$I$36&gt;=7),$I$36-7+1,IF(AND($J$36&gt;$J$35,$I$35&lt;7,$I$36&lt;7),12-7+$I$36+1,IF(AND($J$36&gt;$J$35,$I$35&lt;7,$I$36&gt;=7),$I$36-7+1,IF(AND($J$36&gt;$J$35,$I$35&gt;=7,$I$36&lt;7),0,IF(AND($J$36&gt;$J$35,$I$35&gt;=7,$I$36&gt;=7),$I$36-7+1)))))))))</f>
        <v>3</v>
      </c>
      <c r="F89" s="2258">
        <f>F88</f>
        <v>0</v>
      </c>
      <c r="G89" s="2224">
        <f>E89/12*F89</f>
        <v>0</v>
      </c>
      <c r="H89" s="2224"/>
      <c r="I89" s="2297">
        <v>0</v>
      </c>
      <c r="J89" s="1595">
        <f>ROUNDDOWN(L89-I89,0)</f>
        <v>0</v>
      </c>
      <c r="K89" s="2218"/>
      <c r="L89" s="2215">
        <f>ROUNDDOWN((D89*E89*F89/12),0)</f>
        <v>0</v>
      </c>
      <c r="M89" s="1298">
        <f>SUM(L88,L89)</f>
        <v>0</v>
      </c>
      <c r="N89" s="2080"/>
      <c r="BJ89" s="906"/>
      <c r="BK89" s="917"/>
      <c r="BL89" s="2267"/>
      <c r="BM89" s="901">
        <v>1</v>
      </c>
      <c r="BN89" s="945"/>
      <c r="BO89" s="1935"/>
      <c r="BP89" s="2856">
        <f t="shared" si="25"/>
        <v>0</v>
      </c>
      <c r="BQ89" s="2856"/>
      <c r="BR89" s="2085">
        <f t="shared" si="26"/>
        <v>0</v>
      </c>
      <c r="BS89" s="2086"/>
      <c r="BT89" s="2086"/>
      <c r="BU89" s="2086"/>
      <c r="BV89" s="2086"/>
      <c r="BW89" s="2086"/>
      <c r="BX89" s="2086"/>
      <c r="BY89" s="2086"/>
      <c r="BZ89" s="2085"/>
    </row>
    <row r="90" spans="1:78" s="2079" customFormat="1" x14ac:dyDescent="0.25">
      <c r="A90" s="2244"/>
      <c r="B90" s="2233"/>
      <c r="C90" s="2245"/>
      <c r="D90" s="2221" t="s">
        <v>40</v>
      </c>
      <c r="E90" s="2990" t="s">
        <v>40</v>
      </c>
      <c r="F90" s="2951"/>
      <c r="G90" s="2221"/>
      <c r="H90" s="2221"/>
      <c r="I90" s="2089">
        <f>ROUNDDOWN(SUM(I88,I89)*$B$126,0)</f>
        <v>0</v>
      </c>
      <c r="J90" s="1595">
        <f>ROUNDDOWN(SUM(J88,J89)*$B$126,0)</f>
        <v>0</v>
      </c>
      <c r="K90" s="2216"/>
      <c r="L90" s="2215">
        <f>ROUNDDOWN(SUM(L88,L89)*$B$126,0)</f>
        <v>0</v>
      </c>
      <c r="M90" s="1298"/>
      <c r="N90" s="2080"/>
      <c r="BJ90" s="906"/>
      <c r="BK90" s="917"/>
      <c r="BL90" s="2267"/>
      <c r="BM90" s="901">
        <v>1</v>
      </c>
      <c r="BN90" s="945"/>
      <c r="BO90" s="1935"/>
      <c r="BP90" s="2856">
        <f t="shared" si="25"/>
        <v>0</v>
      </c>
      <c r="BQ90" s="2856"/>
      <c r="BR90" s="2085">
        <f t="shared" si="26"/>
        <v>0</v>
      </c>
      <c r="BS90" s="2086"/>
      <c r="BT90" s="2086"/>
      <c r="BU90" s="2086"/>
      <c r="BV90" s="2086"/>
      <c r="BW90" s="2086"/>
      <c r="BX90" s="2086"/>
      <c r="BY90" s="2086"/>
      <c r="BZ90" s="2085"/>
    </row>
    <row r="91" spans="1:78" s="2079" customFormat="1" x14ac:dyDescent="0.25">
      <c r="A91" s="2227">
        <f>'BP1'!A90</f>
        <v>0</v>
      </c>
      <c r="B91" s="2221">
        <f>'BP1'!B90</f>
        <v>0</v>
      </c>
      <c r="C91" s="2222"/>
      <c r="D91" s="2223">
        <f>'BP3'!D92</f>
        <v>0</v>
      </c>
      <c r="E91" s="2263">
        <f>IF(AND($J$35=$J$36,$I$35&lt;7,$I$36&lt;7),$I$36-$I$35+1,IF(AND($J$35=$J$36,$I$35&lt;7,$I$36&gt;=7),7-$I$35,IF(AND($J$35=$J$36,$I$35&gt;=7,$I$36&gt;=7),$I$36-$I$35+1,IF(AND($J$36&gt;$J$35,$I$35&gt;=7,$I$36&gt;7),7-$I$35+12,IF(AND($J556&gt;$J$35,$I$35&lt;7,$I$36&gt;=7),7-$I$35,IF(AND($J$36&gt;$J$35,$I$35&gt;=7,$I$36&lt;7),12-$I$35+1+$I$36,IF(AND($J$36&gt;$J$35,$I$35&lt;7,$I$36&lt;7),7-$I$35,IF(AND($J$36&gt;$J$35,$I$35&gt;=7,$I$36&gt;=7),12-$I$35+7))))))))</f>
        <v>9</v>
      </c>
      <c r="F91" s="2296">
        <f>IF('Cover Sheet and Summary'!M40&gt;3,'BP1'!G90,0)</f>
        <v>0</v>
      </c>
      <c r="G91" s="2224">
        <f>E91/12*F91</f>
        <v>0</v>
      </c>
      <c r="H91" s="2224"/>
      <c r="I91" s="2297">
        <v>0</v>
      </c>
      <c r="J91" s="1595">
        <f>ROUNDDOWN(L91-I91,0)</f>
        <v>0</v>
      </c>
      <c r="K91" s="2217"/>
      <c r="L91" s="2215">
        <f>ROUNDDOWN((D91*E91*F91/12),0)</f>
        <v>0</v>
      </c>
      <c r="M91" s="2225"/>
      <c r="N91" s="2080"/>
      <c r="BJ91" s="906"/>
      <c r="BK91" s="917"/>
      <c r="BL91" s="2267"/>
      <c r="BM91" s="901">
        <v>1</v>
      </c>
      <c r="BN91" s="945"/>
      <c r="BO91" s="1935"/>
      <c r="BP91" s="2856">
        <f t="shared" si="25"/>
        <v>0</v>
      </c>
      <c r="BQ91" s="2856"/>
      <c r="BR91" s="2085">
        <f t="shared" si="26"/>
        <v>0</v>
      </c>
      <c r="BS91" s="2086"/>
      <c r="BT91" s="2086"/>
      <c r="BU91" s="2086"/>
      <c r="BV91" s="2086"/>
      <c r="BW91" s="2086"/>
      <c r="BX91" s="2086"/>
      <c r="BY91" s="2086"/>
      <c r="BZ91" s="2085"/>
    </row>
    <row r="92" spans="1:78" s="2079" customFormat="1" x14ac:dyDescent="0.25">
      <c r="A92" s="2226">
        <f>IF(I71&lt;&gt;7,A91,"")</f>
        <v>0</v>
      </c>
      <c r="B92" s="2246"/>
      <c r="C92" s="2222"/>
      <c r="D92" s="2223">
        <f>IF($AN$30=FALSE,D91,SUM(D91,(D91*'Cover Sheet and Summary'!$H$13/100)))</f>
        <v>0</v>
      </c>
      <c r="E92" s="1807">
        <f>IF(AND($J$36=$J$35,$I$35&gt;=7),0,IF(AND($J$36=$J$35,$I$36&lt;=12),$I$36-7+1,IF(AND($J$36=$J$35,$I$36-$I$35&lt;=6),0,IF(AND($J$36=$J$35,$I$36&lt;7),0,IF(AND($J$36=$J$35,$I$36&gt;=7),$I$36-7+1,IF(AND($J$36&gt;$J$35,$I$35&lt;7,$I$36&lt;7),12-7+$I$36+1,IF(AND($J$36&gt;$J$35,$I$35&lt;7,$I$36&gt;=7),$I$36-7+1,IF(AND($J$36&gt;$J$35,$I$35&gt;=7,$I$36&lt;7),0,IF(AND($J$36&gt;$J$35,$I$35&gt;=7,$I$36&gt;=7),$I$36-7+1)))))))))</f>
        <v>3</v>
      </c>
      <c r="F92" s="2258">
        <f>F91</f>
        <v>0</v>
      </c>
      <c r="G92" s="2224">
        <f>E92/12*F92</f>
        <v>0</v>
      </c>
      <c r="H92" s="2224"/>
      <c r="I92" s="2297">
        <v>0</v>
      </c>
      <c r="J92" s="1595">
        <f>ROUNDDOWN(L92-I92,0)</f>
        <v>0</v>
      </c>
      <c r="K92" s="2218"/>
      <c r="L92" s="2215">
        <f>ROUNDDOWN((D92*E92*F92/12),0)</f>
        <v>0</v>
      </c>
      <c r="M92" s="1298">
        <f>SUM(L91,L92)</f>
        <v>0</v>
      </c>
      <c r="N92" s="2080"/>
      <c r="BJ92" s="906"/>
      <c r="BK92" s="917"/>
      <c r="BL92" s="2267"/>
      <c r="BM92" s="901">
        <v>1</v>
      </c>
      <c r="BN92" s="945"/>
      <c r="BO92" s="1935"/>
      <c r="BP92" s="2856">
        <f t="shared" si="25"/>
        <v>0</v>
      </c>
      <c r="BQ92" s="2856"/>
      <c r="BR92" s="2085">
        <f t="shared" si="26"/>
        <v>0</v>
      </c>
      <c r="BS92" s="2086"/>
      <c r="BT92" s="2086"/>
      <c r="BU92" s="2086"/>
      <c r="BV92" s="2086"/>
      <c r="BW92" s="2086"/>
      <c r="BX92" s="2086"/>
      <c r="BY92" s="2086"/>
      <c r="BZ92" s="2085"/>
    </row>
    <row r="93" spans="1:78" s="2079" customFormat="1" x14ac:dyDescent="0.25">
      <c r="A93" s="2244"/>
      <c r="B93" s="1815"/>
      <c r="C93" s="2245"/>
      <c r="D93" s="2221" t="s">
        <v>40</v>
      </c>
      <c r="E93" s="2990" t="s">
        <v>40</v>
      </c>
      <c r="F93" s="2951"/>
      <c r="G93" s="2221"/>
      <c r="H93" s="2221"/>
      <c r="I93" s="2089">
        <f>ROUNDDOWN(SUM(I91,I92)*$B$126,0)</f>
        <v>0</v>
      </c>
      <c r="J93" s="1595">
        <f>ROUNDDOWN(SUM(J91,J92)*$B$126,0)</f>
        <v>0</v>
      </c>
      <c r="K93" s="2216"/>
      <c r="L93" s="2215">
        <f>ROUNDDOWN(SUM(L91,L92)*$B$126,0)</f>
        <v>0</v>
      </c>
      <c r="M93" s="2225"/>
      <c r="N93" s="2080"/>
      <c r="BJ93" s="906"/>
      <c r="BK93" s="917"/>
      <c r="BL93" s="2267"/>
      <c r="BM93" s="901">
        <v>1</v>
      </c>
      <c r="BN93" s="945"/>
      <c r="BO93" s="1935"/>
      <c r="BP93" s="2856">
        <f t="shared" si="25"/>
        <v>0</v>
      </c>
      <c r="BQ93" s="2856"/>
      <c r="BR93" s="2085">
        <f t="shared" si="26"/>
        <v>0</v>
      </c>
      <c r="BS93" s="2086"/>
      <c r="BT93" s="2086"/>
      <c r="BU93" s="2086"/>
      <c r="BV93" s="2086"/>
      <c r="BW93" s="2086"/>
      <c r="BX93" s="2086"/>
      <c r="BY93" s="2086"/>
      <c r="BZ93" s="2085"/>
    </row>
    <row r="94" spans="1:78" s="2079" customFormat="1" x14ac:dyDescent="0.25">
      <c r="A94" s="2227">
        <f>'BP1'!A93</f>
        <v>0</v>
      </c>
      <c r="B94" s="1279">
        <f>'BP1'!B93</f>
        <v>0</v>
      </c>
      <c r="C94" s="2222"/>
      <c r="D94" s="2223">
        <f>'BP3'!D95</f>
        <v>0</v>
      </c>
      <c r="E94" s="2263">
        <f>IF(AND($J$35=$J$36,$I$35&lt;7,$I$36&lt;7),$I$36-$I$35+1,IF(AND($J$35=$J$36,$I$35&lt;7,$I$36&gt;=7),7-$I$35,IF(AND($J$35=$J$36,$I$35&gt;=7,$I$36&gt;=7),$I$36-$I$35+1,IF(AND($J$36&gt;$J$35,$I$35&gt;=7,$I$36&gt;7),7-$I$35+12,IF(AND($J559&gt;$J$35,$I$35&lt;7,$I$36&gt;=7),7-$I$35,IF(AND($J$36&gt;$J$35,$I$35&gt;=7,$I$36&lt;7),12-$I$35+1+$I$36,IF(AND($J$36&gt;$J$35,$I$35&lt;7,$I$36&lt;7),7-$I$35,IF(AND($J$36&gt;$J$35,$I$35&gt;=7,$I$36&gt;=7),12-$I$35+7))))))))</f>
        <v>9</v>
      </c>
      <c r="F94" s="2296">
        <f>IF('Cover Sheet and Summary'!M40&gt;3,'BP1'!G93,0)</f>
        <v>0</v>
      </c>
      <c r="G94" s="2224">
        <f>E94/12*F94</f>
        <v>0</v>
      </c>
      <c r="H94" s="2224"/>
      <c r="I94" s="2297">
        <v>0</v>
      </c>
      <c r="J94" s="1595">
        <f>ROUNDDOWN(L94-I94,0)</f>
        <v>0</v>
      </c>
      <c r="K94" s="2217"/>
      <c r="L94" s="2215">
        <f>ROUNDDOWN((D94*E94*F94/12),0)</f>
        <v>0</v>
      </c>
      <c r="M94" s="2225"/>
      <c r="N94" s="2080"/>
      <c r="BJ94" s="906"/>
      <c r="BK94" s="917"/>
      <c r="BL94" s="2267"/>
      <c r="BM94" s="901">
        <v>1</v>
      </c>
      <c r="BN94" s="945"/>
      <c r="BO94" s="1935"/>
      <c r="BP94" s="2856">
        <f t="shared" si="25"/>
        <v>0</v>
      </c>
      <c r="BQ94" s="2856"/>
      <c r="BR94" s="2085">
        <f t="shared" si="26"/>
        <v>0</v>
      </c>
      <c r="BS94" s="2086"/>
      <c r="BT94" s="2086"/>
      <c r="BU94" s="2086"/>
      <c r="BV94" s="2086"/>
      <c r="BW94" s="2086"/>
      <c r="BX94" s="2086"/>
      <c r="BY94" s="2086"/>
      <c r="BZ94" s="2085"/>
    </row>
    <row r="95" spans="1:78" s="2079" customFormat="1" x14ac:dyDescent="0.25">
      <c r="A95" s="2226">
        <f>IF(I71&lt;&gt;7,A94,"")</f>
        <v>0</v>
      </c>
      <c r="B95" s="2246"/>
      <c r="C95" s="2222"/>
      <c r="D95" s="2223">
        <f>IF($AN$30=FALSE,D94,SUM(D94,(D94*'Cover Sheet and Summary'!$H$13/100)))</f>
        <v>0</v>
      </c>
      <c r="E95" s="1807">
        <f>IF(AND($J$36=$J$35,$I$35&gt;=7),0,IF(AND($J$36=$J$35,$I$36&lt;=12),$I$36-7+1,IF(AND($J$36=$J$35,$I$36-$I$35&lt;=6),0,IF(AND($J$36=$J$35,$I$36&lt;7),0,IF(AND($J$36=$J$35,$I$36&gt;=7),$I$36-7+1,IF(AND($J$36&gt;$J$35,$I$35&lt;7,$I$36&lt;7),12-7+$I$36+1,IF(AND($J$36&gt;$J$35,$I$35&lt;7,$I$36&gt;=7),$I$36-7+1,IF(AND($J$36&gt;$J$35,$I$35&gt;=7,$I$36&lt;7),0,IF(AND($J$36&gt;$J$35,$I$35&gt;=7,$I$36&gt;=7),$I$36-7+1)))))))))</f>
        <v>3</v>
      </c>
      <c r="F95" s="2258">
        <f>F94</f>
        <v>0</v>
      </c>
      <c r="G95" s="2224">
        <f>E95/12*F95</f>
        <v>0</v>
      </c>
      <c r="H95" s="2224"/>
      <c r="I95" s="2297">
        <v>0</v>
      </c>
      <c r="J95" s="1595">
        <f>ROUNDDOWN(L95-I95,0)</f>
        <v>0</v>
      </c>
      <c r="K95" s="2262"/>
      <c r="L95" s="2215">
        <f>ROUNDDOWN((D95*E95*F95/12),0)</f>
        <v>0</v>
      </c>
      <c r="M95" s="1298">
        <f>SUM(L94,L95)</f>
        <v>0</v>
      </c>
      <c r="N95" s="2080"/>
      <c r="BJ95" s="906"/>
      <c r="BK95" s="917"/>
      <c r="BL95" s="2267"/>
      <c r="BM95" s="901">
        <v>1</v>
      </c>
      <c r="BN95" s="945"/>
      <c r="BO95" s="1935"/>
      <c r="BP95" s="2856">
        <f t="shared" si="25"/>
        <v>0</v>
      </c>
      <c r="BQ95" s="2856"/>
      <c r="BR95" s="2085">
        <f t="shared" si="26"/>
        <v>0</v>
      </c>
      <c r="BS95" s="2086"/>
      <c r="BT95" s="2086"/>
      <c r="BU95" s="2086"/>
      <c r="BV95" s="2086"/>
      <c r="BW95" s="2086"/>
      <c r="BX95" s="2086"/>
      <c r="BY95" s="2086"/>
      <c r="BZ95" s="2085"/>
    </row>
    <row r="96" spans="1:78" s="2079" customFormat="1" x14ac:dyDescent="0.25">
      <c r="A96" s="2244"/>
      <c r="B96" s="1815"/>
      <c r="C96" s="2245"/>
      <c r="D96" s="2221" t="s">
        <v>40</v>
      </c>
      <c r="E96" s="2990" t="s">
        <v>40</v>
      </c>
      <c r="F96" s="2951"/>
      <c r="G96" s="2221"/>
      <c r="H96" s="2221"/>
      <c r="I96" s="2089">
        <f>ROUNDDOWN(SUM(I94,I95)*$B$126,0)</f>
        <v>0</v>
      </c>
      <c r="J96" s="2257">
        <f>ROUNDDOWN(SUM(J94,J95)*$B$126,0)</f>
        <v>0</v>
      </c>
      <c r="K96" s="2216"/>
      <c r="L96" s="2215">
        <f>ROUNDDOWN(SUM(L94,L95)*$B$126,0)</f>
        <v>0</v>
      </c>
      <c r="M96" s="1298"/>
      <c r="N96" s="2080"/>
      <c r="BJ96" s="906"/>
      <c r="BK96" s="917"/>
      <c r="BL96" s="2267"/>
      <c r="BM96" s="901">
        <v>1</v>
      </c>
      <c r="BN96" s="945"/>
      <c r="BO96" s="1935"/>
      <c r="BP96" s="2856">
        <f t="shared" si="25"/>
        <v>0</v>
      </c>
      <c r="BQ96" s="2856"/>
      <c r="BR96" s="2085">
        <f t="shared" si="26"/>
        <v>0</v>
      </c>
      <c r="BS96" s="2086"/>
      <c r="BT96" s="2086"/>
      <c r="BU96" s="2086"/>
      <c r="BV96" s="2086"/>
      <c r="BW96" s="2086"/>
      <c r="BX96" s="2086"/>
      <c r="BY96" s="2086"/>
      <c r="BZ96" s="2085"/>
    </row>
    <row r="97" spans="1:78" s="2079" customFormat="1" x14ac:dyDescent="0.25">
      <c r="A97" s="2227">
        <f>'BP1'!A96</f>
        <v>0</v>
      </c>
      <c r="B97" s="1279">
        <f>'BP1'!B96</f>
        <v>0</v>
      </c>
      <c r="C97" s="2222"/>
      <c r="D97" s="2223">
        <f>'BP3'!D98</f>
        <v>0</v>
      </c>
      <c r="E97" s="2263">
        <f>IF(AND($J$35=$J$36,$I$35&lt;7,$I$36&lt;7),$I$36-$I$35+1,IF(AND($J$35=$J$36,$I$35&lt;7,$I$36&gt;=7),7-$I$35,IF(AND($J$35=$J$36,$I$35&gt;=7,$I$36&gt;=7),$I$36-$I$35+1,IF(AND($J$36&gt;$J$35,$I$35&gt;=7,$I$36&gt;7),7-$I$35+12,IF(AND($J562&gt;$J$35,$I$35&lt;7,$I$36&gt;=7),7-$I$35,IF(AND($J$36&gt;$J$35,$I$35&gt;=7,$I$36&lt;7),12-$I$35+1+$I$36,IF(AND($J$36&gt;$J$35,$I$35&lt;7,$I$36&lt;7),7-$I$35,IF(AND($J$36&gt;$J$35,$I$35&gt;=7,$I$36&gt;=7),12-$I$35+7))))))))</f>
        <v>9</v>
      </c>
      <c r="F97" s="2296">
        <f>IF('Cover Sheet and Summary'!M40&gt;3,'BP1'!G96,0)</f>
        <v>0</v>
      </c>
      <c r="G97" s="2224">
        <f>E97/12*F97</f>
        <v>0</v>
      </c>
      <c r="H97" s="2224"/>
      <c r="I97" s="2297">
        <v>0</v>
      </c>
      <c r="J97" s="1595">
        <f>ROUNDDOWN(L97-I97,0)</f>
        <v>0</v>
      </c>
      <c r="K97" s="2217"/>
      <c r="L97" s="2215">
        <f>ROUNDDOWN((D97*E97*F97/12),0)</f>
        <v>0</v>
      </c>
      <c r="M97" s="2225"/>
      <c r="N97" s="2080"/>
      <c r="BJ97" s="906"/>
      <c r="BK97" s="917"/>
      <c r="BL97" s="2267"/>
      <c r="BM97" s="901">
        <v>1</v>
      </c>
      <c r="BN97" s="945"/>
      <c r="BO97" s="1935"/>
      <c r="BP97" s="2856">
        <f t="shared" si="25"/>
        <v>0</v>
      </c>
      <c r="BQ97" s="2856"/>
      <c r="BR97" s="2085">
        <f t="shared" si="26"/>
        <v>0</v>
      </c>
      <c r="BS97" s="2086"/>
      <c r="BT97" s="2086"/>
      <c r="BU97" s="2086"/>
      <c r="BV97" s="2086"/>
      <c r="BW97" s="2086"/>
      <c r="BX97" s="2086"/>
      <c r="BY97" s="2086"/>
      <c r="BZ97" s="2085"/>
    </row>
    <row r="98" spans="1:78" s="2079" customFormat="1" x14ac:dyDescent="0.25">
      <c r="A98" s="2226">
        <f>IF(I71&lt;&gt;7,A97,"")</f>
        <v>0</v>
      </c>
      <c r="B98" s="2246"/>
      <c r="C98" s="2222"/>
      <c r="D98" s="2223">
        <f>IF($AN$30=FALSE,D97,SUM(D97,(D97*'Cover Sheet and Summary'!$H$13/100)))</f>
        <v>0</v>
      </c>
      <c r="E98" s="1807">
        <f>IF(AND($J$36=$J$35,$I$35&gt;=7),0,IF(AND($J$36=$J$35,$I$36&lt;=12),$I$36-7+1,IF(AND($J$36=$J$35,$I$36-$I$35&lt;=6),0,IF(AND($J$36=$J$35,$I$36&lt;7),0,IF(AND($J$36=$J$35,$I$36&gt;=7),$I$36-7+1,IF(AND($J$36&gt;$J$35,$I$35&lt;7,$I$36&lt;7),12-7+$I$36+1,IF(AND($J$36&gt;$J$35,$I$35&lt;7,$I$36&gt;=7),$I$36-7+1,IF(AND($J$36&gt;$J$35,$I$35&gt;=7,$I$36&lt;7),0,IF(AND($J$36&gt;$J$35,$I$35&gt;=7,$I$36&gt;=7),$I$36-7+1)))))))))</f>
        <v>3</v>
      </c>
      <c r="F98" s="2258">
        <f>F97</f>
        <v>0</v>
      </c>
      <c r="G98" s="2224">
        <f>E98/12*F98</f>
        <v>0</v>
      </c>
      <c r="H98" s="2224"/>
      <c r="I98" s="2297">
        <v>0</v>
      </c>
      <c r="J98" s="1595">
        <f>ROUNDDOWN(L98-I98,0)</f>
        <v>0</v>
      </c>
      <c r="K98" s="2218"/>
      <c r="L98" s="2215">
        <f>ROUNDDOWN((D98*E98*F98/12),0)</f>
        <v>0</v>
      </c>
      <c r="M98" s="1298">
        <f>SUM(L97,L98)</f>
        <v>0</v>
      </c>
      <c r="N98" s="2080"/>
      <c r="BJ98" s="906"/>
      <c r="BK98" s="917"/>
      <c r="BL98" s="2267"/>
      <c r="BM98" s="901">
        <v>1</v>
      </c>
      <c r="BN98" s="945"/>
      <c r="BO98" s="1935"/>
      <c r="BP98" s="2856">
        <f t="shared" si="25"/>
        <v>0</v>
      </c>
      <c r="BQ98" s="2856"/>
      <c r="BR98" s="2085">
        <f t="shared" si="26"/>
        <v>0</v>
      </c>
      <c r="BS98" s="2086"/>
      <c r="BT98" s="2086"/>
      <c r="BU98" s="2086"/>
      <c r="BV98" s="2086"/>
      <c r="BW98" s="2086"/>
      <c r="BX98" s="2086"/>
      <c r="BY98" s="2086"/>
      <c r="BZ98" s="2085"/>
    </row>
    <row r="99" spans="1:78" s="2079" customFormat="1" x14ac:dyDescent="0.25">
      <c r="A99" s="2244"/>
      <c r="B99" s="1815"/>
      <c r="C99" s="2245"/>
      <c r="D99" s="2221">
        <f>IF(AND($J$36=$J93,$I$35&gt;=7),0,IF(AND($J$36=$J$35,$I$36&lt;=12),$I$36-7+1,IF(AND($J$36=$J$35,$I$36-$I$35&lt;=6),0,IF(AND($J$36=$J$35,$I$36&lt;7),0,IF(AND($J$36=$J$35,$I$36&gt;=7),$I$36-7+1,IF(AND($J$36&gt;$J$35,$I$35&lt;7,$I$36&lt;7),12-7+$I$36+1,IF(AND($J$36&gt;$J$35,$I$35&lt;7,$I$36&gt;=7),$I$36-7+1,IF(AND($J$36&gt;$J$35,$I$35&gt;=7,$I$36&lt;7),0,IF(AND($J$36&gt;$J$35,$I$35&gt;=7,$I$36&gt;=7),$I$36-7+1)))))))))</f>
        <v>3</v>
      </c>
      <c r="E99" s="2990" t="s">
        <v>40</v>
      </c>
      <c r="F99" s="2951"/>
      <c r="G99" s="2221"/>
      <c r="H99" s="2221"/>
      <c r="I99" s="2089">
        <f>ROUNDDOWN(SUM(I97,I98)*$B$126,0)</f>
        <v>0</v>
      </c>
      <c r="J99" s="1595">
        <f>ROUNDDOWN(SUM(J97,J98)*$B$126,0)</f>
        <v>0</v>
      </c>
      <c r="K99" s="2216"/>
      <c r="L99" s="2215">
        <f>ROUNDDOWN(SUM(L97,L98)*$B$126,0)</f>
        <v>0</v>
      </c>
      <c r="M99" s="2225"/>
      <c r="N99" s="2080"/>
      <c r="BJ99" s="906"/>
      <c r="BK99" s="917"/>
      <c r="BL99" s="2267"/>
      <c r="BM99" s="901">
        <v>1</v>
      </c>
      <c r="BN99" s="945"/>
      <c r="BO99" s="1935"/>
      <c r="BP99" s="2856">
        <f t="shared" si="25"/>
        <v>0</v>
      </c>
      <c r="BQ99" s="2856"/>
      <c r="BR99" s="2085">
        <f t="shared" si="26"/>
        <v>0</v>
      </c>
      <c r="BS99" s="2086"/>
      <c r="BT99" s="2086"/>
      <c r="BU99" s="2086"/>
      <c r="BV99" s="2086"/>
      <c r="BW99" s="2086"/>
      <c r="BX99" s="2086"/>
      <c r="BY99" s="2086"/>
      <c r="BZ99" s="2085"/>
    </row>
    <row r="100" spans="1:78" s="2079" customFormat="1" x14ac:dyDescent="0.25">
      <c r="A100" s="2227">
        <f>'BP1'!A99</f>
        <v>0</v>
      </c>
      <c r="B100" s="1279">
        <f>'BP1'!B99</f>
        <v>0</v>
      </c>
      <c r="C100" s="2222"/>
      <c r="D100" s="2223">
        <f>'BP3'!D101</f>
        <v>0</v>
      </c>
      <c r="E100" s="2263">
        <f>IF(AND($J$35=$J$36,$I$35&lt;7,$I$36&lt;7),$I$36-$I$35+1,IF(AND($J$35=$J$36,$I$35&lt;7,$I$36&gt;=7),7-$I$35,IF(AND($J$35=$J$36,$I$35&gt;=7,$I$36&gt;=7),$I$36-$I$35+1,IF(AND($J$36&gt;$J$35,$I$35&gt;=7,$I$36&gt;7),7-$I$35+12,IF(AND($J565&gt;$J$35,$I$35&lt;7,$I$36&gt;=7),7-$I$35,IF(AND($J$36&gt;$J$35,$I$35&gt;=7,$I$36&lt;7),12-$I$35+1+$I$36,IF(AND($J$36&gt;$J$35,$I$35&lt;7,$I$36&lt;7),7-$I$35,IF(AND($J$36&gt;$J$35,$I$35&gt;=7,$I$36&gt;=7),12-$I$35+7))))))))</f>
        <v>9</v>
      </c>
      <c r="F100" s="2296">
        <f>IF('Cover Sheet and Summary'!M40&gt;3,'BP1'!G99,0)</f>
        <v>0</v>
      </c>
      <c r="G100" s="2224">
        <f>E100/12*F100</f>
        <v>0</v>
      </c>
      <c r="H100" s="2224"/>
      <c r="I100" s="2297">
        <v>0</v>
      </c>
      <c r="J100" s="1595">
        <f>ROUNDDOWN(L100-I100,0)</f>
        <v>0</v>
      </c>
      <c r="K100" s="2217"/>
      <c r="L100" s="2215">
        <f>ROUNDDOWN((D100*E100*F100/12),0)</f>
        <v>0</v>
      </c>
      <c r="M100" s="2225"/>
      <c r="N100" s="2080"/>
      <c r="BJ100" s="906"/>
      <c r="BK100" s="917"/>
      <c r="BL100" s="2267"/>
      <c r="BM100" s="901">
        <v>1</v>
      </c>
      <c r="BN100" s="945"/>
      <c r="BO100" s="1935"/>
      <c r="BP100" s="2856">
        <f t="shared" si="25"/>
        <v>0</v>
      </c>
      <c r="BQ100" s="2856"/>
      <c r="BR100" s="2085">
        <f t="shared" si="26"/>
        <v>0</v>
      </c>
      <c r="BS100" s="2086"/>
      <c r="BT100" s="2086"/>
      <c r="BU100" s="2086"/>
      <c r="BV100" s="2086"/>
      <c r="BW100" s="2086"/>
      <c r="BX100" s="2086"/>
      <c r="BY100" s="2086"/>
      <c r="BZ100" s="2085"/>
    </row>
    <row r="101" spans="1:78" s="2079" customFormat="1" x14ac:dyDescent="0.25">
      <c r="A101" s="2226">
        <f>IF(I71&lt;&gt;7,A100,"")</f>
        <v>0</v>
      </c>
      <c r="B101" s="2246"/>
      <c r="C101" s="2222"/>
      <c r="D101" s="2221">
        <f t="shared" ref="D101:D102" si="27">IF(AND($J$36=$J$35,$I$35&gt;=7),0,IF(AND($J$36=$J$35,$I$36&lt;=12),$I$36-7+1,IF(AND($J$36=$J$35,$I$36-$I$35&lt;=6),0,IF(AND($J$36=$J$35,$I$36&lt;7),0,IF(AND($J$36=$J$35,$I$36&gt;=7),$I$36-7+1,IF(AND($J$36&gt;$J$35,$I$35&lt;7,$I$36&lt;7),12-7+$I$36+1,IF(AND($J$36&gt;$J$35,$I$35&lt;7,$I$36&gt;=7),$I$36-7+1,IF(AND($J$36&gt;$J$35,$I$35&gt;=7,$I$36&lt;7),0,IF(AND($J$36&gt;$J$35,$I$35&gt;=7,$I$36&gt;=7),$I$36-7+1)))))))))</f>
        <v>3</v>
      </c>
      <c r="E101" s="1807">
        <f>IF(AND($J$36=$J$35,$I$35&gt;=7),0,IF(AND($J$36=$J$35,$I$36&lt;=12),$I$36-7+1,IF(AND($J$36=$J$35,$I$36-$I$35&lt;=6),0,IF(AND($J$36=$J$35,$I$36&lt;7),0,IF(AND($J$36=$J$35,$I$36&gt;=7),$I$36-7+1,IF(AND($J$36&gt;$J$35,$I$35&lt;7,$I$36&lt;7),12-7+$I$36+1,IF(AND($J$36&gt;$J$35,$I$35&lt;7,$I$36&gt;=7),$I$36-7+1,IF(AND($J$36&gt;$J$35,$I$35&gt;=7,$I$36&lt;7),0,IF(AND($J$36&gt;$J$35,$I$35&gt;=7,$I$36&gt;=7),$I$36-7+1)))))))))</f>
        <v>3</v>
      </c>
      <c r="F101" s="2258">
        <f>F100</f>
        <v>0</v>
      </c>
      <c r="G101" s="2224">
        <f>E101/12*F101</f>
        <v>0</v>
      </c>
      <c r="H101" s="2224"/>
      <c r="I101" s="2297">
        <v>0</v>
      </c>
      <c r="J101" s="1595">
        <f>ROUNDDOWN(L101-I101,0)</f>
        <v>0</v>
      </c>
      <c r="K101" s="2218"/>
      <c r="L101" s="2215">
        <f>ROUNDDOWN((D101*E101*F101/12),0)</f>
        <v>0</v>
      </c>
      <c r="M101" s="1298">
        <f>SUM(L100,L101)</f>
        <v>0</v>
      </c>
      <c r="N101" s="2080"/>
      <c r="BJ101" s="906"/>
      <c r="BK101" s="917"/>
      <c r="BL101" s="2267"/>
      <c r="BM101" s="901">
        <v>1</v>
      </c>
      <c r="BN101" s="945"/>
      <c r="BO101" s="1935"/>
      <c r="BP101" s="2856">
        <f t="shared" si="25"/>
        <v>0</v>
      </c>
      <c r="BQ101" s="2856"/>
      <c r="BR101" s="2085">
        <f t="shared" si="26"/>
        <v>0</v>
      </c>
      <c r="BS101" s="2086"/>
      <c r="BT101" s="2086"/>
      <c r="BU101" s="2086"/>
      <c r="BV101" s="2086"/>
      <c r="BW101" s="2086"/>
      <c r="BX101" s="2086"/>
      <c r="BY101" s="2086"/>
      <c r="BZ101" s="2085"/>
    </row>
    <row r="102" spans="1:78" s="2079" customFormat="1" x14ac:dyDescent="0.25">
      <c r="A102" s="2244"/>
      <c r="B102" s="1815"/>
      <c r="C102" s="2245"/>
      <c r="D102" s="2221">
        <f t="shared" si="27"/>
        <v>3</v>
      </c>
      <c r="E102" s="2996" t="s">
        <v>40</v>
      </c>
      <c r="F102" s="2997"/>
      <c r="G102" s="2221"/>
      <c r="H102" s="2221"/>
      <c r="I102" s="2089">
        <f>ROUNDDOWN(SUM(I100,I101)*$B$126,0)</f>
        <v>0</v>
      </c>
      <c r="J102" s="1595">
        <f>ROUNDDOWN(SUM(J100,J101)*$B$126,0)</f>
        <v>0</v>
      </c>
      <c r="K102" s="2216"/>
      <c r="L102" s="2215">
        <f>ROUNDDOWN(SUM(L100,L101)*$B$126,0)</f>
        <v>0</v>
      </c>
      <c r="M102" s="1298"/>
      <c r="N102" s="2080"/>
      <c r="BJ102" s="906"/>
      <c r="BK102" s="917"/>
      <c r="BL102" s="2267"/>
      <c r="BM102" s="901">
        <v>1</v>
      </c>
      <c r="BN102" s="945"/>
      <c r="BO102" s="1935"/>
      <c r="BP102" s="2856">
        <f t="shared" si="25"/>
        <v>0</v>
      </c>
      <c r="BQ102" s="2856"/>
      <c r="BR102" s="2085">
        <f t="shared" si="26"/>
        <v>0</v>
      </c>
      <c r="BS102" s="2086"/>
      <c r="BT102" s="2086"/>
      <c r="BU102" s="2086"/>
      <c r="BV102" s="2086"/>
      <c r="BW102" s="2086"/>
      <c r="BX102" s="2086"/>
      <c r="BY102" s="2086"/>
      <c r="BZ102" s="2085"/>
    </row>
    <row r="103" spans="1:78" s="2079" customFormat="1" x14ac:dyDescent="0.25">
      <c r="A103" s="2227">
        <f>'BP1'!A102</f>
        <v>0</v>
      </c>
      <c r="B103" s="1279">
        <f>'BP1'!B102</f>
        <v>0</v>
      </c>
      <c r="C103" s="2222"/>
      <c r="D103" s="2223">
        <f>'BP3'!D104</f>
        <v>0</v>
      </c>
      <c r="E103" s="2263">
        <f>IF(AND($J$35=$J$36,$I$35&lt;7,$I$36&lt;7),$I$36-$I$35+1,IF(AND($J$35=$J$36,$I$35&lt;7,$I$36&gt;=7),7-$I$35,IF(AND($J$35=$J$36,$I$35&gt;=7,$I$36&gt;=7),$I$36-$I$35+1,IF(AND($J$36&gt;$J$35,$I$35&gt;=7,$I$36&gt;7),7-$I$35+12,IF(AND($J568&gt;$J$35,$I$35&lt;7,$I$36&gt;=7),7-$I$35,IF(AND($J$36&gt;$J$35,$I$35&gt;=7,$I$36&lt;7),12-$I$35+1+$I$36,IF(AND($J$36&gt;$J$35,$I$35&lt;7,$I$36&lt;7),7-$I$35,IF(AND($J$36&gt;$J$35,$I$35&gt;=7,$I$36&gt;=7),12-$I$35+7))))))))</f>
        <v>9</v>
      </c>
      <c r="F103" s="2296">
        <f>IF('Cover Sheet and Summary'!M40&gt;3,'BP1'!G102,0)</f>
        <v>0</v>
      </c>
      <c r="G103" s="2224">
        <f>E103/12*F103</f>
        <v>0</v>
      </c>
      <c r="H103" s="2224"/>
      <c r="I103" s="2297">
        <v>0</v>
      </c>
      <c r="J103" s="1595">
        <f>ROUNDDOWN(L103-I103,0)</f>
        <v>0</v>
      </c>
      <c r="K103" s="2217"/>
      <c r="L103" s="2215">
        <f>ROUNDDOWN((D103*E103*F103/12),0)</f>
        <v>0</v>
      </c>
      <c r="M103" s="2225"/>
      <c r="N103" s="2080"/>
      <c r="BJ103" s="906"/>
      <c r="BK103" s="917"/>
      <c r="BL103" s="2267"/>
      <c r="BM103" s="901">
        <v>1</v>
      </c>
      <c r="BN103" s="945"/>
      <c r="BO103" s="1935"/>
      <c r="BP103" s="2856">
        <f t="shared" si="25"/>
        <v>0</v>
      </c>
      <c r="BQ103" s="2856"/>
      <c r="BR103" s="2085">
        <f t="shared" si="26"/>
        <v>0</v>
      </c>
      <c r="BS103" s="2086"/>
      <c r="BT103" s="2086"/>
      <c r="BU103" s="2086"/>
      <c r="BV103" s="2086"/>
      <c r="BW103" s="2086"/>
      <c r="BX103" s="2086"/>
      <c r="BY103" s="2086"/>
      <c r="BZ103" s="2085"/>
    </row>
    <row r="104" spans="1:78" s="2079" customFormat="1" x14ac:dyDescent="0.25">
      <c r="A104" s="2226">
        <f>IF(I71&lt;&gt;7,A103,"")</f>
        <v>0</v>
      </c>
      <c r="B104" s="2246"/>
      <c r="C104" s="2222"/>
      <c r="D104" s="2223">
        <f>IF($AN$30=FALSE,D103,SUM(D103,(D103*'Cover Sheet and Summary'!$H$13/100)))</f>
        <v>0</v>
      </c>
      <c r="E104" s="1807">
        <f>IF(AND($J$36=$J$35,$I$35&gt;=7),0,IF(AND($J$36=$J$35,$I$36&lt;=12),$I$36-7+1,IF(AND($J$36=$J$35,$I$36-$I$35&lt;=6),0,IF(AND($J$36=$J$35,$I$36&lt;7),0,IF(AND($J$36=$J$35,$I$36&gt;=7),$I$36-7+1,IF(AND($J$36&gt;$J$35,$I$35&lt;7,$I$36&lt;7),12-7+$I$36+1,IF(AND($J$36&gt;$J$35,$I$35&lt;7,$I$36&gt;=7),$I$36-7+1,IF(AND($J$36&gt;$J$35,$I$35&gt;=7,$I$36&lt;7),0,IF(AND($J$36&gt;$J$35,$I$35&gt;=7,$I$36&gt;=7),$I$36-7+1)))))))))</f>
        <v>3</v>
      </c>
      <c r="F104" s="2258">
        <f>F103</f>
        <v>0</v>
      </c>
      <c r="G104" s="2224">
        <f>E104/12*F104</f>
        <v>0</v>
      </c>
      <c r="H104" s="2224"/>
      <c r="I104" s="2297">
        <v>0</v>
      </c>
      <c r="J104" s="1595">
        <f>ROUNDDOWN(L104-I104,0)</f>
        <v>0</v>
      </c>
      <c r="K104" s="2218"/>
      <c r="L104" s="2215">
        <f>ROUNDDOWN((D104*E104*F104/12),0)</f>
        <v>0</v>
      </c>
      <c r="M104" s="1298">
        <f>SUM(L103,L104)</f>
        <v>0</v>
      </c>
      <c r="N104" s="2080"/>
      <c r="BJ104" s="906"/>
      <c r="BK104" s="917"/>
      <c r="BL104" s="2267"/>
      <c r="BM104" s="901">
        <v>1</v>
      </c>
      <c r="BN104" s="945"/>
      <c r="BO104" s="1935"/>
      <c r="BP104" s="2856">
        <f t="shared" si="25"/>
        <v>0</v>
      </c>
      <c r="BQ104" s="2856"/>
      <c r="BR104" s="2085">
        <f t="shared" si="26"/>
        <v>0</v>
      </c>
      <c r="BS104" s="2086"/>
      <c r="BT104" s="2086"/>
      <c r="BU104" s="2086"/>
      <c r="BV104" s="2086"/>
      <c r="BW104" s="2086"/>
      <c r="BX104" s="2086"/>
      <c r="BY104" s="2086"/>
      <c r="BZ104" s="2085"/>
    </row>
    <row r="105" spans="1:78" s="2079" customFormat="1" x14ac:dyDescent="0.25">
      <c r="A105" s="2247"/>
      <c r="B105" s="1815"/>
      <c r="C105" s="2245"/>
      <c r="D105" s="2221" t="s">
        <v>40</v>
      </c>
      <c r="E105" s="2990" t="s">
        <v>40</v>
      </c>
      <c r="F105" s="2951"/>
      <c r="G105" s="2221"/>
      <c r="H105" s="2221"/>
      <c r="I105" s="2089">
        <f>ROUNDDOWN(SUM(I103,I104)*$B$126,0)</f>
        <v>0</v>
      </c>
      <c r="J105" s="1595">
        <f>ROUNDDOWN(SUM(J103,J104)*$B$126,0)</f>
        <v>0</v>
      </c>
      <c r="K105" s="2216"/>
      <c r="L105" s="2215">
        <f>ROUNDDOWN(SUM(L103,L104)*$B$126,0)</f>
        <v>0</v>
      </c>
      <c r="M105" s="1298"/>
      <c r="N105" s="2080"/>
      <c r="BJ105" s="906"/>
      <c r="BK105" s="917"/>
      <c r="BL105" s="2267"/>
      <c r="BM105" s="901">
        <v>1</v>
      </c>
      <c r="BN105" s="945"/>
      <c r="BO105" s="1935"/>
      <c r="BP105" s="2856">
        <f t="shared" si="25"/>
        <v>0</v>
      </c>
      <c r="BQ105" s="2856"/>
      <c r="BR105" s="2085">
        <f t="shared" si="26"/>
        <v>0</v>
      </c>
      <c r="BS105" s="2086"/>
      <c r="BT105" s="2086"/>
      <c r="BU105" s="2086"/>
      <c r="BV105" s="2086"/>
      <c r="BW105" s="2086"/>
      <c r="BX105" s="2086"/>
      <c r="BY105" s="2086"/>
      <c r="BZ105" s="2085"/>
    </row>
    <row r="106" spans="1:78" s="2079" customFormat="1" x14ac:dyDescent="0.25">
      <c r="A106" s="2227">
        <f>'BP1'!A105</f>
        <v>0</v>
      </c>
      <c r="B106" s="1279">
        <f>'BP1'!B105</f>
        <v>0</v>
      </c>
      <c r="C106" s="2222"/>
      <c r="D106" s="2223">
        <f>'BP3'!D107</f>
        <v>0</v>
      </c>
      <c r="E106" s="2263">
        <f>IF(AND($J$35=$J$36,$I$35&lt;7,$I$36&lt;7),$I$36-$I$35+1,IF(AND($J$35=$J$36,$I$35&lt;7,$I$36&gt;=7),7-$I$35,IF(AND($J$35=$J$36,$I$35&gt;=7,$I$36&gt;=7),$I$36-$I$35+1,IF(AND($J$36&gt;$J$35,$I$35&gt;=7,$I$36&gt;7),7-$I$35+12,IF(AND($J571&gt;$J$35,$I$35&lt;7,$I$36&gt;=7),7-$I$35,IF(AND($J$36&gt;$J$35,$I$35&gt;=7,$I$36&lt;7),12-$I$35+1+$I$36,IF(AND($J$36&gt;$J$35,$I$35&lt;7,$I$36&lt;7),7-$I$35,IF(AND($J$36&gt;$J$35,$I$35&gt;=7,$I$36&gt;=7),12-$I$35+7))))))))</f>
        <v>9</v>
      </c>
      <c r="F106" s="2296">
        <f>IF('Cover Sheet and Summary'!M40&gt;3,'BP1'!G105,0)</f>
        <v>0</v>
      </c>
      <c r="G106" s="2224">
        <f>E106/12*F106</f>
        <v>0</v>
      </c>
      <c r="H106" s="2224"/>
      <c r="I106" s="2297">
        <v>0</v>
      </c>
      <c r="J106" s="1595">
        <f>ROUNDDOWN(L106-I106,0)</f>
        <v>0</v>
      </c>
      <c r="K106" s="2217"/>
      <c r="L106" s="2215">
        <f>ROUNDDOWN((D106*E106*F106/12),0)</f>
        <v>0</v>
      </c>
      <c r="M106" s="2225"/>
      <c r="N106" s="2080"/>
      <c r="BJ106" s="906"/>
      <c r="BK106" s="917"/>
      <c r="BL106" s="2267"/>
      <c r="BM106" s="901">
        <v>1</v>
      </c>
      <c r="BN106" s="945"/>
      <c r="BO106" s="1935"/>
      <c r="BP106" s="2856">
        <f t="shared" si="25"/>
        <v>0</v>
      </c>
      <c r="BQ106" s="2856"/>
      <c r="BR106" s="2085">
        <f t="shared" si="26"/>
        <v>0</v>
      </c>
      <c r="BS106" s="2086"/>
      <c r="BT106" s="2086"/>
      <c r="BU106" s="2086"/>
      <c r="BV106" s="2086"/>
      <c r="BW106" s="2086"/>
      <c r="BX106" s="2086"/>
      <c r="BY106" s="2086"/>
      <c r="BZ106" s="2085"/>
    </row>
    <row r="107" spans="1:78" s="2079" customFormat="1" x14ac:dyDescent="0.25">
      <c r="A107" s="2226">
        <f>IF(I71&lt;&gt;7,A106,"")</f>
        <v>0</v>
      </c>
      <c r="B107" s="2246"/>
      <c r="C107" s="2222"/>
      <c r="D107" s="2223">
        <f>IF($AN$30=FALSE,D106,SUM(D106,(D106*'Cover Sheet and Summary'!$H$13/100)))</f>
        <v>0</v>
      </c>
      <c r="E107" s="1807">
        <f>IF(AND($J$36=$J$35,$I$35&gt;=7),0,IF(AND($J$36=$J$35,$I$36&lt;=12),$I$36-7+1,IF(AND($J$36=$J$35,$I$36-$I$35&lt;=6),0,IF(AND($J$36=$J$35,$I$36&lt;7),0,IF(AND($J$36=$J$35,$I$36&gt;=7),$I$36-7+1,IF(AND($J$36&gt;$J$35,$I$35&lt;7,$I$36&lt;7),12-7+$I$36+1,IF(AND($J$36&gt;$J$35,$I$35&lt;7,$I$36&gt;=7),$I$36-7+1,IF(AND($J$36&gt;$J$35,$I$35&gt;=7,$I$36&lt;7),0,IF(AND($J$36&gt;$J$35,$I$35&gt;=7,$I$36&gt;=7),$I$36-7+1)))))))))</f>
        <v>3</v>
      </c>
      <c r="F107" s="2258">
        <f>F106</f>
        <v>0</v>
      </c>
      <c r="G107" s="2224">
        <f>E107/12*F107</f>
        <v>0</v>
      </c>
      <c r="H107" s="2224"/>
      <c r="I107" s="2297">
        <v>0</v>
      </c>
      <c r="J107" s="1595">
        <f>ROUNDDOWN(L107-I107,0)</f>
        <v>0</v>
      </c>
      <c r="K107" s="2218"/>
      <c r="L107" s="2215">
        <f>ROUNDDOWN((D107*E107*F107/12),0)</f>
        <v>0</v>
      </c>
      <c r="M107" s="1298">
        <f>SUM(L106,L107)</f>
        <v>0</v>
      </c>
      <c r="N107" s="2080"/>
      <c r="BJ107" s="906"/>
      <c r="BK107" s="917"/>
      <c r="BL107" s="2267"/>
      <c r="BM107" s="901">
        <v>1</v>
      </c>
      <c r="BN107" s="945"/>
      <c r="BO107" s="1935"/>
      <c r="BP107" s="2856">
        <f t="shared" si="25"/>
        <v>0</v>
      </c>
      <c r="BQ107" s="2856"/>
      <c r="BR107" s="2085">
        <f t="shared" si="26"/>
        <v>0</v>
      </c>
      <c r="BS107" s="2086"/>
      <c r="BT107" s="2086"/>
      <c r="BU107" s="2086"/>
      <c r="BV107" s="2086"/>
      <c r="BW107" s="2086"/>
      <c r="BX107" s="2086"/>
      <c r="BY107" s="2086"/>
      <c r="BZ107" s="2085"/>
    </row>
    <row r="108" spans="1:78" s="2079" customFormat="1" x14ac:dyDescent="0.25">
      <c r="A108" s="2244"/>
      <c r="B108" s="1815"/>
      <c r="C108" s="2245"/>
      <c r="D108" s="2221" t="s">
        <v>40</v>
      </c>
      <c r="E108" s="2990" t="s">
        <v>40</v>
      </c>
      <c r="F108" s="2951"/>
      <c r="G108" s="2221"/>
      <c r="H108" s="2221"/>
      <c r="I108" s="2089">
        <f>ROUNDDOWN(SUM(I106,I107)*$B$126,0)</f>
        <v>0</v>
      </c>
      <c r="J108" s="1595">
        <f>ROUNDDOWN(SUM(J106,J107)*$B$126,0)</f>
        <v>0</v>
      </c>
      <c r="K108" s="2216"/>
      <c r="L108" s="2215">
        <f>ROUNDDOWN(SUM(L106,L107)*$B$126,0)</f>
        <v>0</v>
      </c>
      <c r="M108" s="1298"/>
      <c r="N108" s="2080"/>
      <c r="BJ108" s="906"/>
      <c r="BK108" s="917"/>
      <c r="BL108" s="2267"/>
      <c r="BM108" s="901">
        <v>1</v>
      </c>
      <c r="BN108" s="945"/>
      <c r="BO108" s="1935"/>
      <c r="BP108" s="2856">
        <f t="shared" si="25"/>
        <v>0</v>
      </c>
      <c r="BQ108" s="2856"/>
      <c r="BR108" s="2085">
        <f t="shared" si="26"/>
        <v>0</v>
      </c>
      <c r="BS108" s="2086"/>
      <c r="BT108" s="2086"/>
      <c r="BU108" s="2086"/>
      <c r="BV108" s="2086"/>
      <c r="BW108" s="2086"/>
      <c r="BX108" s="2086"/>
      <c r="BY108" s="2086"/>
      <c r="BZ108" s="2085"/>
    </row>
    <row r="109" spans="1:78" s="2079" customFormat="1" x14ac:dyDescent="0.25">
      <c r="A109" s="2227">
        <f>'BP1'!A108</f>
        <v>0</v>
      </c>
      <c r="B109" s="1279">
        <f>'BP1'!B108</f>
        <v>0</v>
      </c>
      <c r="C109" s="2222"/>
      <c r="D109" s="2223">
        <f>'BP3'!D110</f>
        <v>0</v>
      </c>
      <c r="E109" s="2263">
        <f>IF(AND($J$35=$J$36,$I$35&lt;7,$I$36&lt;7),$I$36-$I$35+1,IF(AND($J$35=$J$36,$I$35&lt;7,$I$36&gt;=7),7-$I$35,IF(AND($J$35=$J$36,$I$35&gt;=7,$I$36&gt;=7),$I$36-$I$35+1,IF(AND($J$36&gt;$J$35,$I$35&gt;=7,$I$36&gt;7),7-$I$35+12,IF(AND($J574&gt;$J$35,$I$35&lt;7,$I$36&gt;=7),7-$I$35,IF(AND($J$36&gt;$J$35,$I$35&gt;=7,$I$36&lt;7),12-$I$35+1+$I$36,IF(AND($J$36&gt;$J$35,$I$35&lt;7,$I$36&lt;7),7-$I$35,IF(AND($J$36&gt;$J$35,$I$35&gt;=7,$I$36&gt;=7),12-$I$35+7))))))))</f>
        <v>9</v>
      </c>
      <c r="F109" s="2296">
        <f>IF('Cover Sheet and Summary'!M40&gt;3,'BP1'!G108,0)</f>
        <v>0</v>
      </c>
      <c r="G109" s="2224">
        <f>E109/12*F109</f>
        <v>0</v>
      </c>
      <c r="H109" s="2224"/>
      <c r="I109" s="2297">
        <v>0</v>
      </c>
      <c r="J109" s="1595">
        <f>ROUNDDOWN(L109-I109,0)</f>
        <v>0</v>
      </c>
      <c r="K109" s="2217"/>
      <c r="L109" s="2215">
        <f>ROUNDDOWN((D109*E109*F109/12),0)</f>
        <v>0</v>
      </c>
      <c r="M109" s="2225"/>
      <c r="N109" s="2080"/>
      <c r="BJ109" s="906"/>
      <c r="BK109" s="917"/>
      <c r="BL109" s="2267"/>
      <c r="BM109" s="901">
        <v>1</v>
      </c>
      <c r="BN109" s="945"/>
      <c r="BO109" s="1935"/>
      <c r="BP109" s="2856">
        <f t="shared" si="25"/>
        <v>0</v>
      </c>
      <c r="BQ109" s="2856"/>
      <c r="BR109" s="2085">
        <f t="shared" si="26"/>
        <v>0</v>
      </c>
      <c r="BS109" s="2086"/>
      <c r="BT109" s="2086"/>
      <c r="BU109" s="2086"/>
      <c r="BV109" s="2086"/>
      <c r="BW109" s="2086"/>
      <c r="BX109" s="2086"/>
      <c r="BY109" s="2086"/>
      <c r="BZ109" s="2085"/>
    </row>
    <row r="110" spans="1:78" s="2079" customFormat="1" x14ac:dyDescent="0.25">
      <c r="A110" s="2226">
        <f>IF(I71&lt;&gt;7,A109,"")</f>
        <v>0</v>
      </c>
      <c r="B110" s="2246"/>
      <c r="C110" s="2222"/>
      <c r="D110" s="2223">
        <f>IF($AN$30=FALSE,D109,SUM(D109,(D109*'Cover Sheet and Summary'!$H$13/100)))</f>
        <v>0</v>
      </c>
      <c r="E110" s="1807">
        <f>IF(AND($J$36=$J$35,$I$35&gt;=7),0,IF(AND($J$36=$J$35,$I$36&lt;=12),$I$36-7+1,IF(AND($J$36=$J$35,$I$36-$I$35&lt;=6),0,IF(AND($J$36=$J$35,$I$36&lt;7),0,IF(AND($J$36=$J$35,$I$36&gt;=7),$I$36-7+1,IF(AND($J$36&gt;$J$35,$I$35&lt;7,$I$36&lt;7),12-7+$I$36+1,IF(AND($J$36&gt;$J$35,$I$35&lt;7,$I$36&gt;=7),$I$36-7+1,IF(AND($J$36&gt;$J$35,$I$35&gt;=7,$I$36&lt;7),0,IF(AND($J$36&gt;$J$35,$I$35&gt;=7,$I$36&gt;=7),$I$36-7+1)))))))))</f>
        <v>3</v>
      </c>
      <c r="F110" s="2258">
        <f>F109</f>
        <v>0</v>
      </c>
      <c r="G110" s="2224">
        <f>E110/12*F110</f>
        <v>0</v>
      </c>
      <c r="H110" s="2224"/>
      <c r="I110" s="2297">
        <v>0</v>
      </c>
      <c r="J110" s="2257">
        <f>ROUNDDOWN(L110-I110,0)</f>
        <v>0</v>
      </c>
      <c r="K110" s="2218"/>
      <c r="L110" s="2215">
        <f>ROUNDDOWN((D110*E110*F110/12),0)</f>
        <v>0</v>
      </c>
      <c r="M110" s="1298">
        <f>SUM(L109,L110)</f>
        <v>0</v>
      </c>
      <c r="N110" s="2080"/>
      <c r="BJ110" s="906"/>
      <c r="BK110" s="917"/>
      <c r="BL110" s="2267"/>
      <c r="BM110" s="901">
        <v>1</v>
      </c>
      <c r="BN110" s="945"/>
      <c r="BO110" s="1935"/>
      <c r="BP110" s="2856">
        <f t="shared" si="25"/>
        <v>0</v>
      </c>
      <c r="BQ110" s="2856"/>
      <c r="BR110" s="2085">
        <f t="shared" si="26"/>
        <v>0</v>
      </c>
      <c r="BS110" s="2086"/>
      <c r="BT110" s="2086"/>
      <c r="BU110" s="2086"/>
      <c r="BV110" s="2086"/>
      <c r="BW110" s="2086"/>
      <c r="BX110" s="2086"/>
      <c r="BY110" s="2086"/>
      <c r="BZ110" s="2085"/>
    </row>
    <row r="111" spans="1:78" s="2079" customFormat="1" x14ac:dyDescent="0.25">
      <c r="A111" s="2244"/>
      <c r="B111" s="1815"/>
      <c r="C111" s="2245"/>
      <c r="D111" s="2221" t="s">
        <v>40</v>
      </c>
      <c r="E111" s="2990" t="s">
        <v>40</v>
      </c>
      <c r="F111" s="2951"/>
      <c r="G111" s="2221"/>
      <c r="H111" s="2221"/>
      <c r="I111" s="2089">
        <f>ROUNDDOWN(SUM(I109,I110)*$B$126,0)</f>
        <v>0</v>
      </c>
      <c r="J111" s="1595">
        <f>ROUNDDOWN(SUM(J109,J110)*$B$126,0)</f>
        <v>0</v>
      </c>
      <c r="K111" s="2216"/>
      <c r="L111" s="2215">
        <f>ROUNDDOWN(SUM(L109,L110)*$B$126,0)</f>
        <v>0</v>
      </c>
      <c r="M111" s="2225"/>
      <c r="N111" s="2080"/>
      <c r="BJ111" s="906"/>
      <c r="BK111" s="917"/>
      <c r="BL111" s="2267"/>
      <c r="BM111" s="901">
        <v>1</v>
      </c>
      <c r="BN111" s="945"/>
      <c r="BO111" s="1935"/>
      <c r="BP111" s="2856">
        <f t="shared" si="25"/>
        <v>0</v>
      </c>
      <c r="BQ111" s="2856"/>
      <c r="BR111" s="2085">
        <f t="shared" si="26"/>
        <v>0</v>
      </c>
      <c r="BS111" s="2086"/>
      <c r="BT111" s="2086"/>
      <c r="BU111" s="2086"/>
      <c r="BV111" s="2086"/>
      <c r="BW111" s="2086"/>
      <c r="BX111" s="2086"/>
      <c r="BY111" s="2086"/>
      <c r="BZ111" s="2085"/>
    </row>
    <row r="112" spans="1:78" s="2079" customFormat="1" x14ac:dyDescent="0.25">
      <c r="A112" s="2227">
        <f>'BP1'!A111</f>
        <v>0</v>
      </c>
      <c r="B112" s="1279">
        <f>'BP1'!B111</f>
        <v>0</v>
      </c>
      <c r="C112" s="2222"/>
      <c r="D112" s="2223">
        <f>'BP3'!D113</f>
        <v>0</v>
      </c>
      <c r="E112" s="2263">
        <f>IF(AND($J$35=$J$36,$I$35&lt;7,$I$36&lt;7),$I$36-$I$35+1,IF(AND($J$35=$J$36,$I$35&lt;7,$I$36&gt;=7),7-$I$35,IF(AND($J$35=$J$36,$I$35&gt;=7,$I$36&gt;=7),$I$36-$I$35+1,IF(AND($J$36&gt;$J$35,$I$35&gt;=7,$I$36&gt;7),7-$I$35+12,IF(AND($J577&gt;$J$35,$I$35&lt;7,$I$36&gt;=7),7-$I$35,IF(AND($J$36&gt;$J$35,$I$35&gt;=7,$I$36&lt;7),12-$I$35+1+$I$36,IF(AND($J$36&gt;$J$35,$I$35&lt;7,$I$36&lt;7),7-$I$35,IF(AND($J$36&gt;$J$35,$I$35&gt;=7,$I$36&gt;=7),12-$I$35+7))))))))</f>
        <v>9</v>
      </c>
      <c r="F112" s="2296">
        <f>IF('Cover Sheet and Summary'!M40&gt;3,'BP1'!G111,0)</f>
        <v>0</v>
      </c>
      <c r="G112" s="2224">
        <f>E112/12*F112</f>
        <v>0</v>
      </c>
      <c r="H112" s="2224"/>
      <c r="I112" s="2297">
        <v>0</v>
      </c>
      <c r="J112" s="1595">
        <f>ROUNDDOWN(L112-I112,0)</f>
        <v>0</v>
      </c>
      <c r="K112" s="2217"/>
      <c r="L112" s="2215">
        <f>ROUNDDOWN((D112*E112*F112/12),0)</f>
        <v>0</v>
      </c>
      <c r="M112" s="2225"/>
      <c r="N112" s="2080"/>
      <c r="BJ112" s="906"/>
      <c r="BK112" s="917"/>
      <c r="BL112" s="2267"/>
      <c r="BM112" s="901">
        <v>1</v>
      </c>
      <c r="BN112" s="945"/>
      <c r="BO112" s="1935"/>
      <c r="BP112" s="2856">
        <f t="shared" si="25"/>
        <v>0</v>
      </c>
      <c r="BQ112" s="2856"/>
      <c r="BR112" s="2085">
        <f t="shared" si="26"/>
        <v>0</v>
      </c>
      <c r="BS112" s="2086"/>
      <c r="BT112" s="2086"/>
      <c r="BU112" s="2086"/>
      <c r="BV112" s="2086"/>
      <c r="BW112" s="2086"/>
      <c r="BX112" s="2086"/>
      <c r="BY112" s="2086"/>
      <c r="BZ112" s="2085"/>
    </row>
    <row r="113" spans="1:78" s="2079" customFormat="1" x14ac:dyDescent="0.25">
      <c r="A113" s="2226">
        <f>IF(I71&lt;&gt;7,A112,"")</f>
        <v>0</v>
      </c>
      <c r="B113" s="2246"/>
      <c r="C113" s="2222"/>
      <c r="D113" s="2223">
        <f>IF($AN$30=FALSE,D112,SUM(D112,(D112*'Cover Sheet and Summary'!$H$13/100)))</f>
        <v>0</v>
      </c>
      <c r="E113" s="1807">
        <f>IF(AND($J$36=$J$35,$I$35&gt;=7),0,IF(AND($J$36=$J$35,$I$36&lt;=12),$I$36-7+1,IF(AND($J$36=$J$35,$I$36-$I$35&lt;=6),0,IF(AND($J$36=$J$35,$I$36&lt;7),0,IF(AND($J$36=$J$35,$I$36&gt;=7),$I$36-7+1,IF(AND($J$36&gt;$J$35,$I$35&lt;7,$I$36&lt;7),12-7+$I$36+1,IF(AND($J$36&gt;$J$35,$I$35&lt;7,$I$36&gt;=7),$I$36-7+1,IF(AND($J$36&gt;$J$35,$I$35&gt;=7,$I$36&lt;7),0,IF(AND($J$36&gt;$J$35,$I$35&gt;=7,$I$36&gt;=7),$I$36-7+1)))))))))</f>
        <v>3</v>
      </c>
      <c r="F113" s="2258">
        <f>F112</f>
        <v>0</v>
      </c>
      <c r="G113" s="2224">
        <f>E113/12*F113</f>
        <v>0</v>
      </c>
      <c r="H113" s="2224"/>
      <c r="I113" s="2297">
        <v>0</v>
      </c>
      <c r="J113" s="1595">
        <f>ROUNDDOWN(L113-I113,0)</f>
        <v>0</v>
      </c>
      <c r="K113" s="2218"/>
      <c r="L113" s="2215">
        <f>ROUNDDOWN((D113*E113*F113/12),0)</f>
        <v>0</v>
      </c>
      <c r="M113" s="1298">
        <f>SUM(L112,L113)</f>
        <v>0</v>
      </c>
      <c r="N113" s="2080"/>
      <c r="BJ113" s="906"/>
      <c r="BK113" s="917"/>
      <c r="BL113" s="2267"/>
      <c r="BM113" s="901">
        <v>1</v>
      </c>
      <c r="BN113" s="945"/>
      <c r="BO113" s="1935"/>
      <c r="BP113" s="2856">
        <f t="shared" si="25"/>
        <v>0</v>
      </c>
      <c r="BQ113" s="2856"/>
      <c r="BR113" s="2085">
        <f t="shared" si="26"/>
        <v>0</v>
      </c>
      <c r="BS113" s="2086"/>
      <c r="BT113" s="2086"/>
      <c r="BU113" s="2086"/>
      <c r="BV113" s="2086"/>
      <c r="BW113" s="2086"/>
      <c r="BX113" s="2086"/>
      <c r="BY113" s="2086"/>
      <c r="BZ113" s="2085"/>
    </row>
    <row r="114" spans="1:78" s="2079" customFormat="1" x14ac:dyDescent="0.25">
      <c r="A114" s="2244"/>
      <c r="B114" s="1815"/>
      <c r="C114" s="2245"/>
      <c r="D114" s="2221" t="s">
        <v>40</v>
      </c>
      <c r="E114" s="2990" t="s">
        <v>40</v>
      </c>
      <c r="F114" s="2951"/>
      <c r="G114" s="2221"/>
      <c r="H114" s="2221"/>
      <c r="I114" s="2089">
        <f>ROUNDDOWN(SUM(I112,I113)*$B$126,0)</f>
        <v>0</v>
      </c>
      <c r="J114" s="1595">
        <f>ROUNDDOWN(SUM(J112,J113)*$B$126,0)</f>
        <v>0</v>
      </c>
      <c r="K114" s="2216"/>
      <c r="L114" s="2215">
        <f>ROUNDDOWN(SUM(L112,L113)*$B$126,0)</f>
        <v>0</v>
      </c>
      <c r="M114" s="1298"/>
      <c r="N114" s="2080"/>
      <c r="BJ114" s="906"/>
      <c r="BK114" s="917"/>
      <c r="BL114" s="2267"/>
      <c r="BM114" s="901">
        <v>1</v>
      </c>
      <c r="BN114" s="945"/>
      <c r="BO114" s="1935"/>
      <c r="BP114" s="2856">
        <f t="shared" si="25"/>
        <v>0</v>
      </c>
      <c r="BQ114" s="2856"/>
      <c r="BR114" s="2085">
        <f t="shared" si="26"/>
        <v>0</v>
      </c>
      <c r="BS114" s="2086"/>
      <c r="BT114" s="2086"/>
      <c r="BU114" s="2086"/>
      <c r="BV114" s="2086"/>
      <c r="BW114" s="2086"/>
      <c r="BX114" s="2086"/>
      <c r="BY114" s="2086"/>
      <c r="BZ114" s="2085"/>
    </row>
    <row r="115" spans="1:78" s="2079" customFormat="1" x14ac:dyDescent="0.25">
      <c r="A115" s="2227">
        <f>'BP1'!A114</f>
        <v>0</v>
      </c>
      <c r="B115" s="1279">
        <f>'BP1'!B114</f>
        <v>0</v>
      </c>
      <c r="C115" s="2222"/>
      <c r="D115" s="2223">
        <f>'BP3'!D116</f>
        <v>0</v>
      </c>
      <c r="E115" s="2263">
        <f>IF(AND($J$35=$J$36,$I$35&lt;7,$I$36&lt;7),$I$36-$I$35+1,IF(AND($J$35=$J$36,$I$35&lt;7,$I$36&gt;=7),7-$I$35,IF(AND($J$35=$J$36,$I$35&gt;=7,$I$36&gt;=7),$I$36-$I$35+1,IF(AND($J$36&gt;$J$35,$I$35&gt;=7,$I$36&gt;7),7-$I$35+12,IF(AND($J580&gt;$J$35,$I$35&lt;7,$I$36&gt;=7),7-$I$35,IF(AND($J$36&gt;$J$35,$I$35&gt;=7,$I$36&lt;7),12-$I$35+1+$I$36,IF(AND($J$36&gt;$J$35,$I$35&lt;7,$I$36&lt;7),7-$I$35,IF(AND($J$36&gt;$J$35,$I$35&gt;=7,$I$36&gt;=7),12-$I$35+7))))))))</f>
        <v>9</v>
      </c>
      <c r="F115" s="2296">
        <f>IF('Cover Sheet and Summary'!M40&gt;3,'BP1'!G114,0)</f>
        <v>0</v>
      </c>
      <c r="G115" s="2224">
        <f>E115/12*F115</f>
        <v>0</v>
      </c>
      <c r="H115" s="2224"/>
      <c r="I115" s="2297">
        <v>0</v>
      </c>
      <c r="J115" s="1595">
        <f>ROUNDDOWN(L115-I115,0)</f>
        <v>0</v>
      </c>
      <c r="K115" s="2217"/>
      <c r="L115" s="2215">
        <f>ROUNDDOWN((D115*E115*F115/12),0)</f>
        <v>0</v>
      </c>
      <c r="M115" s="2225"/>
      <c r="N115" s="2080"/>
      <c r="BJ115" s="906"/>
      <c r="BK115" s="917"/>
      <c r="BL115" s="2267"/>
      <c r="BM115" s="901">
        <v>1</v>
      </c>
      <c r="BN115" s="945"/>
      <c r="BO115" s="1935"/>
      <c r="BP115" s="2856">
        <f t="shared" si="25"/>
        <v>0</v>
      </c>
      <c r="BQ115" s="2856"/>
      <c r="BR115" s="2085">
        <f t="shared" si="26"/>
        <v>0</v>
      </c>
      <c r="BS115" s="2086"/>
      <c r="BT115" s="2086"/>
      <c r="BU115" s="2086"/>
      <c r="BV115" s="2086"/>
      <c r="BW115" s="2086"/>
      <c r="BX115" s="2086"/>
      <c r="BY115" s="2086"/>
      <c r="BZ115" s="2085"/>
    </row>
    <row r="116" spans="1:78" s="2079" customFormat="1" x14ac:dyDescent="0.25">
      <c r="A116" s="2226">
        <f>IF(I71&lt;&gt;7,A115,"")</f>
        <v>0</v>
      </c>
      <c r="B116" s="2246"/>
      <c r="C116" s="2222"/>
      <c r="D116" s="2223">
        <f>IF($AN$30=FALSE,D115,SUM(D115,(D115*'Cover Sheet and Summary'!$H$13/100)))</f>
        <v>0</v>
      </c>
      <c r="E116" s="1807">
        <f>IF(AND($J$36=$J$35,$I$35&gt;=7),0,IF(AND($J$36=$J$35,$I$36&lt;=12),$I$36-7+1,IF(AND($J$36=$J$35,$I$36-$I$35&lt;=6),0,IF(AND($J$36=$J$35,$I$36&lt;7),0,IF(AND($J$36=$J$35,$I$36&gt;=7),$I$36-7+1,IF(AND($J$36&gt;$J$35,$I$35&lt;7,$I$36&lt;7),12-7+$I$36+1,IF(AND($J$36&gt;$J$35,$I$35&lt;7,$I$36&gt;=7),$I$36-7+1,IF(AND($J$36&gt;$J$35,$I$35&gt;=7,$I$36&lt;7),0,IF(AND($J$36&gt;$J$35,$I$35&gt;=7,$I$36&gt;=7),$I$36-7+1)))))))))</f>
        <v>3</v>
      </c>
      <c r="F116" s="2258">
        <f>F115</f>
        <v>0</v>
      </c>
      <c r="G116" s="2224">
        <f>E116/12*F116</f>
        <v>0</v>
      </c>
      <c r="H116" s="2224"/>
      <c r="I116" s="2297">
        <v>0</v>
      </c>
      <c r="J116" s="1595">
        <f>ROUNDDOWN(L116-I116,0)</f>
        <v>0</v>
      </c>
      <c r="K116" s="2218"/>
      <c r="L116" s="2215">
        <f>ROUNDDOWN((D116*E116*F116/12),0)</f>
        <v>0</v>
      </c>
      <c r="M116" s="1298">
        <f>SUM(L115,L116)</f>
        <v>0</v>
      </c>
      <c r="N116" s="2080"/>
      <c r="BJ116" s="906"/>
      <c r="BK116" s="917"/>
      <c r="BL116" s="2267"/>
      <c r="BM116" s="901">
        <v>1</v>
      </c>
      <c r="BN116" s="945"/>
      <c r="BO116" s="1935"/>
      <c r="BP116" s="2856">
        <f t="shared" si="25"/>
        <v>0</v>
      </c>
      <c r="BQ116" s="2856"/>
      <c r="BR116" s="2085">
        <f t="shared" si="26"/>
        <v>0</v>
      </c>
      <c r="BS116" s="2086"/>
      <c r="BT116" s="2086"/>
      <c r="BU116" s="2086"/>
      <c r="BV116" s="2086"/>
      <c r="BW116" s="2086"/>
      <c r="BX116" s="2086"/>
      <c r="BY116" s="2086"/>
      <c r="BZ116" s="2085"/>
    </row>
    <row r="117" spans="1:78" s="2079" customFormat="1" x14ac:dyDescent="0.25">
      <c r="A117" s="2244"/>
      <c r="B117" s="1815"/>
      <c r="C117" s="2245"/>
      <c r="D117" s="2221" t="s">
        <v>40</v>
      </c>
      <c r="E117" s="2990" t="s">
        <v>40</v>
      </c>
      <c r="F117" s="2951"/>
      <c r="G117" s="2221"/>
      <c r="H117" s="2221"/>
      <c r="I117" s="2089">
        <f>ROUNDDOWN(SUM(I115,I116)*$B$126,0)</f>
        <v>0</v>
      </c>
      <c r="J117" s="1595">
        <f>ROUNDDOWN(SUM(J115,J116)*$B$126,0)</f>
        <v>0</v>
      </c>
      <c r="K117" s="2216"/>
      <c r="L117" s="2215">
        <f>ROUNDDOWN(SUM(L115,L116)*$B$126,0)</f>
        <v>0</v>
      </c>
      <c r="M117" s="2225"/>
      <c r="N117" s="2080"/>
      <c r="BJ117" s="906"/>
      <c r="BK117" s="917"/>
      <c r="BL117" s="2267"/>
      <c r="BM117" s="901">
        <v>1</v>
      </c>
      <c r="BN117" s="945"/>
      <c r="BO117" s="1935"/>
      <c r="BP117" s="2856">
        <f t="shared" si="25"/>
        <v>0</v>
      </c>
      <c r="BQ117" s="2856"/>
      <c r="BR117" s="2085">
        <f t="shared" si="26"/>
        <v>0</v>
      </c>
      <c r="BS117" s="2086"/>
      <c r="BT117" s="2086"/>
      <c r="BU117" s="2086"/>
      <c r="BV117" s="2086"/>
      <c r="BW117" s="2086"/>
      <c r="BX117" s="2086"/>
      <c r="BY117" s="2086"/>
      <c r="BZ117" s="2085"/>
    </row>
    <row r="118" spans="1:78" s="2079" customFormat="1" x14ac:dyDescent="0.25">
      <c r="A118" s="2227">
        <f>'BP1'!A117</f>
        <v>0</v>
      </c>
      <c r="B118" s="1279">
        <f>'BP1'!B117</f>
        <v>0</v>
      </c>
      <c r="C118" s="2222"/>
      <c r="D118" s="2223">
        <f>'BP3'!D119</f>
        <v>0</v>
      </c>
      <c r="E118" s="2263">
        <f>IF(AND($J$35=$J$36,$I$35&lt;7,$I$36&lt;7),$I$36-$I$35+1,IF(AND($J$35=$J$36,$I$35&lt;7,$I$36&gt;=7),7-$I$35,IF(AND($J$35=$J$36,$I$35&gt;=7,$I$36&gt;=7),$I$36-$I$35+1,IF(AND($J$36&gt;$J$35,$I$35&gt;=7,$I$36&gt;7),7-$I$35+12,IF(AND($J583&gt;$J$35,$I$35&lt;7,$I$36&gt;=7),7-$I$35,IF(AND($J$36&gt;$J$35,$I$35&gt;=7,$I$36&lt;7),12-$I$35+1+$I$36,IF(AND($J$36&gt;$J$35,$I$35&lt;7,$I$36&lt;7),7-$I$35,IF(AND($J$36&gt;$J$35,$I$35&gt;=7,$I$36&gt;=7),12-$I$35+7))))))))</f>
        <v>9</v>
      </c>
      <c r="F118" s="2296">
        <f>IF('Cover Sheet and Summary'!M40&gt;3,'BP1'!G117,0)</f>
        <v>0</v>
      </c>
      <c r="G118" s="2224">
        <f>E118/12*F118</f>
        <v>0</v>
      </c>
      <c r="H118" s="2224"/>
      <c r="I118" s="2297">
        <v>0</v>
      </c>
      <c r="J118" s="1595">
        <f>ROUNDDOWN(L118-I118,0)</f>
        <v>0</v>
      </c>
      <c r="K118" s="2217"/>
      <c r="L118" s="2215">
        <f>ROUNDDOWN((D118*E118*F118/12),0)</f>
        <v>0</v>
      </c>
      <c r="M118" s="2225"/>
      <c r="N118" s="2080"/>
      <c r="BJ118" s="906"/>
      <c r="BK118" s="917"/>
      <c r="BL118" s="2267"/>
      <c r="BM118" s="901">
        <v>1</v>
      </c>
      <c r="BN118" s="945"/>
      <c r="BO118" s="1935"/>
      <c r="BP118" s="2856">
        <f t="shared" si="25"/>
        <v>0</v>
      </c>
      <c r="BQ118" s="2856"/>
      <c r="BR118" s="2085">
        <f t="shared" si="26"/>
        <v>0</v>
      </c>
      <c r="BS118" s="2086"/>
      <c r="BT118" s="2086"/>
      <c r="BU118" s="2086"/>
      <c r="BV118" s="2086"/>
      <c r="BW118" s="2086"/>
      <c r="BX118" s="2086"/>
      <c r="BY118" s="2086"/>
      <c r="BZ118" s="2085"/>
    </row>
    <row r="119" spans="1:78" s="2079" customFormat="1" x14ac:dyDescent="0.25">
      <c r="A119" s="2226">
        <f>IF(I71&lt;&gt;7,A118,"")</f>
        <v>0</v>
      </c>
      <c r="B119" s="2246"/>
      <c r="C119" s="2222"/>
      <c r="D119" s="2223">
        <f>IF($AN$30=FALSE,D118,SUM(D118,(D118*'Cover Sheet and Summary'!$H$13/100)))</f>
        <v>0</v>
      </c>
      <c r="E119" s="1807">
        <f>IF(AND($J$36=$J$35,$I$35&gt;=7),0,IF(AND($J$36=$J$35,$I$36&lt;=12),$I$36-7+1,IF(AND($J$36=$J$35,$I$36-$I$35&lt;=6),0,IF(AND($J$36=$J$35,$I$36&lt;7),0,IF(AND($J$36=$J$35,$I$36&gt;=7),$I$36-7+1,IF(AND($J$36&gt;$J$35,$I$35&lt;7,$I$36&lt;7),12-7+$I$36+1,IF(AND($J$36&gt;$J$35,$I$35&lt;7,$I$36&gt;=7),$I$36-7+1,IF(AND($J$36&gt;$J$35,$I$35&gt;=7,$I$36&lt;7),0,IF(AND($J$36&gt;$J$35,$I$35&gt;=7,$I$36&gt;=7),$I$36-7+1)))))))))</f>
        <v>3</v>
      </c>
      <c r="F119" s="2258">
        <f>F118</f>
        <v>0</v>
      </c>
      <c r="G119" s="2224">
        <f>E119/12*F119</f>
        <v>0</v>
      </c>
      <c r="H119" s="2224"/>
      <c r="I119" s="2297">
        <v>0</v>
      </c>
      <c r="J119" s="1595">
        <f>ROUNDDOWN(L119-I119,0)</f>
        <v>0</v>
      </c>
      <c r="K119" s="2218"/>
      <c r="L119" s="2215">
        <f>ROUNDDOWN((D119*E119*F119/12),0)</f>
        <v>0</v>
      </c>
      <c r="M119" s="1298">
        <f>SUM(L118,L119)</f>
        <v>0</v>
      </c>
      <c r="N119" s="2080"/>
      <c r="BJ119" s="906"/>
      <c r="BK119" s="917"/>
      <c r="BL119" s="2267"/>
      <c r="BM119" s="901">
        <v>1</v>
      </c>
      <c r="BN119" s="945"/>
      <c r="BO119" s="1935"/>
      <c r="BP119" s="2856">
        <f t="shared" si="25"/>
        <v>0</v>
      </c>
      <c r="BQ119" s="2856"/>
      <c r="BR119" s="2085">
        <f t="shared" si="26"/>
        <v>0</v>
      </c>
      <c r="BS119" s="2086"/>
      <c r="BT119" s="2086"/>
      <c r="BU119" s="2086"/>
      <c r="BV119" s="2086"/>
      <c r="BW119" s="2086"/>
      <c r="BX119" s="2086"/>
      <c r="BY119" s="2086"/>
      <c r="BZ119" s="2085"/>
    </row>
    <row r="120" spans="1:78" s="2079" customFormat="1" x14ac:dyDescent="0.25">
      <c r="A120" s="2244"/>
      <c r="B120" s="1815"/>
      <c r="C120" s="2245"/>
      <c r="D120" s="2221" t="s">
        <v>40</v>
      </c>
      <c r="E120" s="2990" t="s">
        <v>40</v>
      </c>
      <c r="F120" s="2951"/>
      <c r="G120" s="2221"/>
      <c r="H120" s="2221"/>
      <c r="I120" s="2089">
        <f>ROUNDDOWN(SUM(I118,I119)*$B$126,0)</f>
        <v>0</v>
      </c>
      <c r="J120" s="1595">
        <f>ROUNDDOWN(SUM(J118,J119)*$B$126,0)</f>
        <v>0</v>
      </c>
      <c r="K120" s="2216"/>
      <c r="L120" s="2215">
        <f>ROUNDDOWN(SUM(L118,L119)*$B$126,0)</f>
        <v>0</v>
      </c>
      <c r="M120" s="1298"/>
      <c r="N120" s="2080"/>
      <c r="BJ120" s="906"/>
      <c r="BK120" s="917"/>
      <c r="BL120" s="2267"/>
      <c r="BM120" s="901">
        <v>1</v>
      </c>
      <c r="BN120" s="945"/>
      <c r="BO120" s="1935"/>
      <c r="BP120" s="2856">
        <f t="shared" si="25"/>
        <v>0</v>
      </c>
      <c r="BQ120" s="2856"/>
      <c r="BR120" s="2085">
        <f t="shared" si="26"/>
        <v>0</v>
      </c>
      <c r="BS120" s="2086"/>
      <c r="BT120" s="2086"/>
      <c r="BU120" s="2086"/>
      <c r="BV120" s="2086"/>
      <c r="BW120" s="2086"/>
      <c r="BX120" s="2086"/>
      <c r="BY120" s="2086"/>
      <c r="BZ120" s="2085"/>
    </row>
    <row r="121" spans="1:78" x14ac:dyDescent="0.25">
      <c r="A121" s="2025">
        <f>'BP1'!A120</f>
        <v>0</v>
      </c>
      <c r="B121" s="1846">
        <f>'BP1'!B120</f>
        <v>0</v>
      </c>
      <c r="C121" s="17"/>
      <c r="D121" s="1990">
        <f>'BP3'!D122</f>
        <v>0</v>
      </c>
      <c r="E121" s="1848">
        <f>IF(AND($J$35=$J$36,$I$35&lt;7,$I$36&lt;7),$I$36-$I$35+1,IF(AND($J$35=$J$36,$I$35&lt;7,$I$36&gt;=7),7-$I$35,IF(AND($J$35=$J$36,$I$35&gt;=7,$I$36&gt;=7),$I$36-$I$35+1,IF(AND($J$36&gt;$J$35,$I$35&gt;=7,$I$36&gt;7),7-$I$35+12,IF(AND($J550&gt;$J$35,$I$35&lt;7,$I$36&gt;=7),7-$I$35,IF(AND($J$36&gt;$J$35,$I$35&gt;=7,$I$36&lt;7),12-$I$35+1+$I$36,IF(AND($J$36&gt;$J$35,$I$35&lt;7,$I$36&lt;7),7-$I$35,IF(AND($J$36&gt;$J$35,$I$35&gt;=7,$I$36&gt;=7),12-$I$35+7))))))))</f>
        <v>9</v>
      </c>
      <c r="F121" s="2211">
        <f>IF('Cover Sheet and Summary'!M4&gt;3,'BP1'!G120,0)</f>
        <v>0</v>
      </c>
      <c r="G121" s="1849">
        <f>E121/12*F121</f>
        <v>0</v>
      </c>
      <c r="H121" s="1849"/>
      <c r="I121" s="1850">
        <v>0</v>
      </c>
      <c r="J121" s="1851">
        <f>ROUNDDOWN(L121-I121,0)</f>
        <v>0</v>
      </c>
      <c r="K121" s="1872"/>
      <c r="L121" s="1613">
        <f>ROUNDDOWN((D121*E121*F121/12),0)</f>
        <v>0</v>
      </c>
      <c r="M121" s="1309"/>
      <c r="N121" s="34"/>
      <c r="U121"/>
      <c r="BJ121" s="720"/>
      <c r="BK121" s="917"/>
      <c r="BL121" s="2267"/>
      <c r="BM121" s="901">
        <v>1</v>
      </c>
      <c r="BN121" s="945"/>
      <c r="BO121" s="1935"/>
      <c r="BP121" s="2856">
        <f t="shared" si="25"/>
        <v>0</v>
      </c>
      <c r="BQ121" s="2856"/>
      <c r="BR121" s="2085">
        <f t="shared" si="26"/>
        <v>0</v>
      </c>
      <c r="BS121" s="913"/>
      <c r="BT121" s="913"/>
      <c r="BU121" s="913"/>
      <c r="BV121" s="913"/>
      <c r="BW121" s="913"/>
      <c r="BX121" s="913"/>
      <c r="BY121" s="913"/>
      <c r="BZ121" s="910"/>
    </row>
    <row r="122" spans="1:78" x14ac:dyDescent="0.25">
      <c r="A122" s="1587">
        <f>IF(I35&lt;&gt;7,A121,"")</f>
        <v>0</v>
      </c>
      <c r="B122" s="1282"/>
      <c r="C122" s="17"/>
      <c r="D122" s="1988">
        <f>IF($AN$30=FALSE,D121,SUM(D121,(D121*'Cover Sheet and Summary'!$H$13/100)))</f>
        <v>0</v>
      </c>
      <c r="E122" s="1807">
        <f>IF(AND($J$36=$J$35,$I$35&gt;=7),0,IF(AND($J$36=$J$35,$I$36&lt;=12),$I$36-7+1,IF(AND($J$36=$J$35,$I$36-$I$35&lt;=6),0,IF(AND($J$36=$J$35,$I$36&lt;7),0,IF(AND($J$36=$J$35,$I$36&gt;=7),$I$36-7+1,IF(AND($J$36&gt;$J$35,$I$35&lt;7,$I$36&lt;7),12-7+$I$36+1,IF(AND($J$36&gt;$J$35,$I$35&lt;7,$I$36&gt;=7),$I$36-7+1,IF(AND($J$36&gt;$J$35,$I$35&gt;=7,$I$36&lt;7),0,IF(AND($J$36&gt;$J$35,$I$35&gt;=7,$I$36&gt;=7),$I$36-7+1)))))))))</f>
        <v>3</v>
      </c>
      <c r="F122" s="2294">
        <f>F121</f>
        <v>0</v>
      </c>
      <c r="G122" s="1294">
        <f>E122/12*F122</f>
        <v>0</v>
      </c>
      <c r="H122" s="1294"/>
      <c r="I122" s="904">
        <v>0</v>
      </c>
      <c r="J122" s="1959">
        <f>ROUNDDOWN(L122-I122,0)</f>
        <v>0</v>
      </c>
      <c r="K122" s="1872"/>
      <c r="L122" s="1296">
        <f>ROUNDDOWN((D122*E122*F122/12),0)</f>
        <v>0</v>
      </c>
      <c r="M122" s="1298">
        <f>SUM(L121,L122)</f>
        <v>0</v>
      </c>
      <c r="N122" s="29"/>
      <c r="U122"/>
      <c r="BJ122" s="243"/>
      <c r="BK122" s="917"/>
      <c r="BL122" s="2267"/>
      <c r="BM122" s="901">
        <v>1</v>
      </c>
      <c r="BN122" s="945"/>
      <c r="BO122" s="1935"/>
      <c r="BP122" s="2856">
        <f t="shared" si="25"/>
        <v>0</v>
      </c>
      <c r="BQ122" s="2856"/>
      <c r="BR122" s="2085">
        <f t="shared" si="26"/>
        <v>0</v>
      </c>
      <c r="BS122" s="910"/>
      <c r="BT122" s="910"/>
      <c r="BU122" s="910"/>
      <c r="BV122" s="910"/>
      <c r="BW122" s="910"/>
      <c r="BX122" s="910"/>
      <c r="BY122" s="910"/>
      <c r="BZ122" s="910"/>
    </row>
    <row r="123" spans="1:78" s="38" customFormat="1" ht="15" customHeight="1" x14ac:dyDescent="0.25">
      <c r="A123" s="1588"/>
      <c r="B123" s="1964"/>
      <c r="C123" s="17"/>
      <c r="D123" s="2991" t="s">
        <v>40</v>
      </c>
      <c r="E123" s="2878"/>
      <c r="F123" s="2878"/>
      <c r="G123" s="2879"/>
      <c r="H123" s="1969"/>
      <c r="I123" s="1959">
        <f>ROUNDDOWN(SUM(I121,I122)*$B$126,0)</f>
        <v>0</v>
      </c>
      <c r="J123" s="1959">
        <f>ROUNDDOWN(SUM(J121,J122)*$B$126,0)</f>
        <v>0</v>
      </c>
      <c r="K123" s="1872"/>
      <c r="L123" s="1959">
        <f>ROUNDDOWN(SUM(L121,L122)*$B$126,0)</f>
        <v>0</v>
      </c>
      <c r="M123" s="1308"/>
      <c r="N123" s="330"/>
      <c r="BJ123" s="243"/>
      <c r="BK123" s="917"/>
      <c r="BL123" s="2267"/>
      <c r="BM123" s="901">
        <v>1</v>
      </c>
      <c r="BN123" s="945"/>
      <c r="BO123" s="1935"/>
      <c r="BP123" s="2856">
        <f t="shared" si="25"/>
        <v>0</v>
      </c>
      <c r="BQ123" s="2856"/>
      <c r="BR123" s="2085">
        <f t="shared" si="26"/>
        <v>0</v>
      </c>
      <c r="BS123" s="910"/>
      <c r="BT123" s="910"/>
      <c r="BU123" s="910"/>
      <c r="BV123" s="910"/>
      <c r="BW123" s="910"/>
      <c r="BX123" s="910"/>
      <c r="BY123" s="910"/>
      <c r="BZ123" s="910"/>
    </row>
    <row r="124" spans="1:78" x14ac:dyDescent="0.25">
      <c r="A124" s="934"/>
      <c r="B124" s="935"/>
      <c r="C124" s="936"/>
      <c r="D124" s="1068"/>
      <c r="E124" s="938"/>
      <c r="F124" s="938"/>
      <c r="G124" s="935"/>
      <c r="H124" s="935"/>
      <c r="I124" s="937"/>
      <c r="J124" s="937"/>
      <c r="K124" s="1876"/>
      <c r="L124" s="939"/>
      <c r="M124" s="1011"/>
      <c r="N124" s="34"/>
      <c r="U124"/>
      <c r="BJ124" s="243"/>
      <c r="BK124" s="917"/>
      <c r="BL124" s="2267"/>
      <c r="BM124" s="901">
        <v>1</v>
      </c>
      <c r="BN124" s="945"/>
      <c r="BO124" s="1935"/>
      <c r="BP124" s="2856">
        <f t="shared" si="25"/>
        <v>0</v>
      </c>
      <c r="BQ124" s="2856"/>
      <c r="BR124" s="2085">
        <f t="shared" si="26"/>
        <v>0</v>
      </c>
      <c r="BS124" s="913"/>
      <c r="BT124" s="913"/>
      <c r="BU124" s="913"/>
      <c r="BV124" s="913"/>
      <c r="BW124" s="913"/>
      <c r="BX124" s="913"/>
      <c r="BY124" s="913"/>
      <c r="BZ124" s="910"/>
    </row>
    <row r="125" spans="1:78" x14ac:dyDescent="0.25">
      <c r="A125" s="1664" t="s">
        <v>17</v>
      </c>
      <c r="B125" s="1665"/>
      <c r="C125" s="1027"/>
      <c r="D125" s="1069"/>
      <c r="E125" s="1666"/>
      <c r="F125" s="1665"/>
      <c r="G125" s="1667">
        <f>SUM(G40:G122)</f>
        <v>0</v>
      </c>
      <c r="H125" s="2005"/>
      <c r="I125" s="1296">
        <f>SUM(I40,I41,I43,I44,I46,I47,I49,I50,I52,I53,I55,I56,I58,I59,I61,I62,I64,I65,I67,I68,I70,I71,I73,I74,I76,I77,I79,I80,I82,I83,I85,I86,I88,I89,I91,I92,I94,I95,I97,I98,I100,I101,I103,I104,I106,I107,I109,I110,I112,I113,I115,I116,I118,I119,I121,I122)</f>
        <v>0</v>
      </c>
      <c r="J125" s="1296">
        <f t="shared" ref="J125:L125" si="28">SUM(J40,J41,J43,J44,J46,J47,J49,J50,J52,J53,J55,J56,J58,J59,J61,J62,J64,J65,J67,J68,J70,J71,J73,J74,J76,J77,J79,J80,J82,J83,J85,J86,J88,J89,J91,J92,J94,J95,J97,J98,J100,J101,J103,J104,J106,J107,J109,J110,J112,J113,J115,J116,J118,J119,J121,J122)</f>
        <v>0</v>
      </c>
      <c r="K125" s="1878"/>
      <c r="L125" s="1296">
        <f t="shared" si="28"/>
        <v>0</v>
      </c>
      <c r="M125" s="1668"/>
      <c r="N125" s="34"/>
      <c r="U125"/>
      <c r="BJ125" s="243"/>
      <c r="BK125" s="917"/>
      <c r="BL125" s="2267"/>
      <c r="BM125" s="901">
        <v>1</v>
      </c>
      <c r="BN125" s="945"/>
      <c r="BO125" s="1935"/>
      <c r="BP125" s="2856">
        <f t="shared" si="25"/>
        <v>0</v>
      </c>
      <c r="BQ125" s="2856"/>
      <c r="BR125" s="2085">
        <f t="shared" si="26"/>
        <v>0</v>
      </c>
      <c r="BS125" s="913"/>
      <c r="BT125" s="913"/>
      <c r="BU125" s="913"/>
      <c r="BV125" s="913"/>
      <c r="BW125" s="913"/>
      <c r="BX125" s="913"/>
      <c r="BY125" s="913"/>
      <c r="BZ125" s="910"/>
    </row>
    <row r="126" spans="1:78" s="38" customFormat="1" ht="16.5" customHeight="1" thickBot="1" x14ac:dyDescent="0.3">
      <c r="A126" s="1669" t="s">
        <v>18</v>
      </c>
      <c r="B126" s="1806">
        <f>'BP1'!B125</f>
        <v>0.30070000000000002</v>
      </c>
      <c r="C126" s="941"/>
      <c r="D126" s="1069"/>
      <c r="E126" s="1666"/>
      <c r="F126" s="1311"/>
      <c r="G126" s="1311"/>
      <c r="H126" s="1311"/>
      <c r="I126" s="1296">
        <f>ROUNDDOWN(I125*$B$126,0)</f>
        <v>0</v>
      </c>
      <c r="J126" s="1296">
        <f>ROUNDDOWN(J125*$B$126,0)</f>
        <v>0</v>
      </c>
      <c r="K126" s="1878"/>
      <c r="L126" s="1296">
        <f>ROUNDDOWN(L125*$B$126,0)</f>
        <v>0</v>
      </c>
      <c r="M126" s="1666"/>
      <c r="N126" s="349"/>
      <c r="BJ126" s="243"/>
      <c r="BK126" s="917"/>
      <c r="BL126" s="2267"/>
      <c r="BM126" s="901">
        <v>1</v>
      </c>
      <c r="BN126" s="945"/>
      <c r="BO126" s="1935"/>
      <c r="BP126" s="2856">
        <f t="shared" si="25"/>
        <v>0</v>
      </c>
      <c r="BQ126" s="2856"/>
      <c r="BR126" s="2085">
        <f t="shared" si="26"/>
        <v>0</v>
      </c>
      <c r="BS126" s="913"/>
      <c r="BT126" s="913"/>
      <c r="BU126" s="913"/>
      <c r="BV126" s="913"/>
      <c r="BW126" s="913"/>
      <c r="BX126" s="913"/>
      <c r="BY126" s="913"/>
      <c r="BZ126" s="910"/>
    </row>
    <row r="127" spans="1:78" s="38" customFormat="1" ht="14.25" customHeight="1" thickTop="1" x14ac:dyDescent="0.25">
      <c r="A127" s="1664" t="s">
        <v>19</v>
      </c>
      <c r="B127" s="1807"/>
      <c r="C127" s="1027"/>
      <c r="D127" s="1069"/>
      <c r="E127" s="1666"/>
      <c r="F127" s="1666"/>
      <c r="G127" s="1666"/>
      <c r="H127" s="1666"/>
      <c r="I127" s="1612">
        <f t="shared" ref="I127:L127" si="29">SUM(I125:I126)</f>
        <v>0</v>
      </c>
      <c r="J127" s="1612">
        <f t="shared" si="29"/>
        <v>0</v>
      </c>
      <c r="K127" s="1877"/>
      <c r="L127" s="1613">
        <f t="shared" si="29"/>
        <v>0</v>
      </c>
      <c r="M127" s="1668"/>
      <c r="N127" s="330"/>
      <c r="BJ127" s="243"/>
      <c r="BK127" s="917"/>
      <c r="BL127" s="2267"/>
      <c r="BM127" s="901">
        <v>1</v>
      </c>
      <c r="BN127" s="945"/>
      <c r="BO127" s="1935"/>
      <c r="BP127" s="2856">
        <f t="shared" si="25"/>
        <v>0</v>
      </c>
      <c r="BQ127" s="2856"/>
      <c r="BR127" s="2085">
        <f t="shared" si="26"/>
        <v>0</v>
      </c>
      <c r="BS127" s="913"/>
      <c r="BT127" s="913"/>
      <c r="BU127" s="913"/>
      <c r="BV127" s="913"/>
      <c r="BW127" s="913"/>
      <c r="BX127" s="913"/>
      <c r="BY127" s="913"/>
      <c r="BZ127" s="910"/>
    </row>
    <row r="128" spans="1:78" x14ac:dyDescent="0.25">
      <c r="A128" s="942"/>
      <c r="B128" s="736"/>
      <c r="C128" s="17"/>
      <c r="D128" s="1070"/>
      <c r="E128" s="1049"/>
      <c r="F128" s="971"/>
      <c r="G128" s="1049"/>
      <c r="H128" s="1049"/>
      <c r="I128" s="1071"/>
      <c r="J128" s="1071"/>
      <c r="K128" s="948"/>
      <c r="L128" s="943"/>
      <c r="M128" s="943"/>
      <c r="N128" s="354"/>
      <c r="U128"/>
      <c r="BJ128" s="243"/>
      <c r="BK128" s="917"/>
      <c r="BL128" s="2267"/>
      <c r="BM128" s="901">
        <v>1</v>
      </c>
      <c r="BN128" s="945"/>
      <c r="BO128" s="1935"/>
      <c r="BP128" s="2856">
        <f t="shared" si="25"/>
        <v>0</v>
      </c>
      <c r="BQ128" s="2856"/>
      <c r="BR128" s="2085">
        <f t="shared" si="26"/>
        <v>0</v>
      </c>
      <c r="BS128" s="913"/>
      <c r="BT128" s="913"/>
      <c r="BU128" s="913"/>
      <c r="BV128" s="913"/>
      <c r="BW128" s="913"/>
      <c r="BX128" s="913"/>
      <c r="BY128" s="913"/>
      <c r="BZ128" s="910"/>
    </row>
    <row r="129" spans="1:79" s="165" customFormat="1" ht="14.25" customHeight="1" x14ac:dyDescent="0.25">
      <c r="A129" s="1594" t="s">
        <v>142</v>
      </c>
      <c r="B129" s="1280" t="s">
        <v>140</v>
      </c>
      <c r="C129" s="17"/>
      <c r="D129" s="591" t="s">
        <v>39</v>
      </c>
      <c r="E129" s="1292" t="s">
        <v>317</v>
      </c>
      <c r="F129" s="2198" t="s">
        <v>316</v>
      </c>
      <c r="G129" s="2188"/>
      <c r="H129" s="1964"/>
      <c r="I129" s="1322"/>
      <c r="J129" s="1322"/>
      <c r="K129" s="1879"/>
      <c r="L129" s="1308"/>
      <c r="M129" s="1308"/>
      <c r="N129" s="331"/>
      <c r="BJ129" s="243"/>
      <c r="BK129" s="917"/>
      <c r="BL129" s="2267"/>
      <c r="BM129" s="901">
        <v>1</v>
      </c>
      <c r="BN129" s="945"/>
      <c r="BO129" s="1935"/>
      <c r="BP129" s="2856">
        <f t="shared" si="25"/>
        <v>0</v>
      </c>
      <c r="BQ129" s="2856"/>
      <c r="BR129" s="2085">
        <f t="shared" si="26"/>
        <v>0</v>
      </c>
      <c r="BS129" s="913"/>
      <c r="BT129" s="913"/>
      <c r="BU129" s="897"/>
      <c r="BV129" s="897"/>
      <c r="BW129" s="897"/>
      <c r="BX129" s="897"/>
      <c r="BY129" s="897"/>
      <c r="BZ129" s="910"/>
    </row>
    <row r="130" spans="1:79" s="165" customFormat="1" ht="16.5" customHeight="1" x14ac:dyDescent="0.25">
      <c r="A130" s="1594"/>
      <c r="B130" s="1280"/>
      <c r="C130" s="17"/>
      <c r="D130" s="1072"/>
      <c r="E130" s="947"/>
      <c r="F130" s="2286" t="s">
        <v>318</v>
      </c>
      <c r="G130" s="2090"/>
      <c r="H130" s="1322"/>
      <c r="I130" s="1322"/>
      <c r="J130" s="1322"/>
      <c r="K130" s="1322"/>
      <c r="L130" s="1308"/>
      <c r="M130" s="1308"/>
      <c r="N130" s="331"/>
      <c r="BJ130" s="243"/>
      <c r="BK130" s="917"/>
      <c r="BL130" s="2267"/>
      <c r="BM130" s="901">
        <v>1</v>
      </c>
      <c r="BN130" s="945"/>
      <c r="BO130" s="1935"/>
      <c r="BP130" s="2856">
        <f t="shared" si="25"/>
        <v>0</v>
      </c>
      <c r="BQ130" s="2856"/>
      <c r="BR130" s="2085">
        <f t="shared" si="26"/>
        <v>0</v>
      </c>
      <c r="BS130" s="913"/>
      <c r="BT130" s="913"/>
      <c r="BU130" s="913"/>
      <c r="BV130" s="913"/>
      <c r="BW130" s="913"/>
      <c r="BX130" s="913"/>
      <c r="BY130" s="913"/>
      <c r="BZ130" s="910"/>
    </row>
    <row r="131" spans="1:79" x14ac:dyDescent="0.25">
      <c r="A131" s="1958">
        <f>'BP1'!A130</f>
        <v>0</v>
      </c>
      <c r="B131" s="933">
        <f>'BP1'!B130</f>
        <v>0</v>
      </c>
      <c r="C131" s="1028"/>
      <c r="D131" s="2415">
        <f>'BP3'!D131</f>
        <v>0</v>
      </c>
      <c r="E131" s="2411"/>
      <c r="F131" s="2285">
        <f>D131</f>
        <v>0</v>
      </c>
      <c r="G131" s="2189"/>
      <c r="H131" s="1321"/>
      <c r="I131" s="904">
        <v>0</v>
      </c>
      <c r="J131" s="1295">
        <f t="shared" ref="J131:J136" si="30">ROUNDDOWN(L131-I131,0)</f>
        <v>0</v>
      </c>
      <c r="K131" s="1300"/>
      <c r="L131" s="2197">
        <f>ROUNDDOWN(F131*E131,0)</f>
        <v>0</v>
      </c>
      <c r="M131" s="2075"/>
      <c r="N131" s="332"/>
      <c r="P131" s="2"/>
      <c r="U131"/>
      <c r="BJ131" s="243"/>
      <c r="BK131" s="917"/>
      <c r="BL131" s="2267"/>
      <c r="BM131" s="901">
        <v>1</v>
      </c>
      <c r="BN131" s="945"/>
      <c r="BO131" s="1229"/>
      <c r="BP131" s="2856">
        <f t="shared" si="25"/>
        <v>0</v>
      </c>
      <c r="BQ131" s="2856"/>
      <c r="BR131" s="2085">
        <f t="shared" si="26"/>
        <v>0</v>
      </c>
      <c r="BS131" s="897"/>
      <c r="BT131" s="897"/>
      <c r="BU131" s="910"/>
      <c r="BV131" s="910"/>
      <c r="BW131" s="910"/>
      <c r="BX131" s="910"/>
      <c r="BY131" s="910"/>
      <c r="BZ131" s="910"/>
    </row>
    <row r="132" spans="1:79" s="165" customFormat="1" ht="17.25" customHeight="1" x14ac:dyDescent="0.25">
      <c r="A132" s="2412">
        <f>'BP1'!A131</f>
        <v>0</v>
      </c>
      <c r="B132" s="933">
        <f>'BP1'!B131</f>
        <v>0</v>
      </c>
      <c r="C132" s="1028"/>
      <c r="D132" s="2415">
        <f>'BP3'!D132</f>
        <v>0</v>
      </c>
      <c r="E132" s="2413"/>
      <c r="F132" s="2285">
        <f t="shared" ref="F132:F136" si="31">D132</f>
        <v>0</v>
      </c>
      <c r="G132" s="2189"/>
      <c r="H132" s="1321"/>
      <c r="I132" s="904">
        <v>0</v>
      </c>
      <c r="J132" s="1295">
        <f t="shared" si="30"/>
        <v>0</v>
      </c>
      <c r="K132" s="1300"/>
      <c r="L132" s="2197">
        <f t="shared" ref="L132:L136" si="32">ROUNDDOWN(F132*E132,0)</f>
        <v>0</v>
      </c>
      <c r="M132" s="1839"/>
      <c r="N132" s="331"/>
      <c r="BJ132" s="1003"/>
      <c r="BK132" s="917"/>
      <c r="BL132" s="2267"/>
      <c r="BM132" s="901">
        <v>1</v>
      </c>
      <c r="BN132" s="945"/>
      <c r="BO132" s="1935"/>
      <c r="BP132" s="2856">
        <f t="shared" si="25"/>
        <v>0</v>
      </c>
      <c r="BQ132" s="2856"/>
      <c r="BR132" s="2085">
        <f t="shared" si="26"/>
        <v>0</v>
      </c>
      <c r="BS132" s="913"/>
      <c r="BT132" s="913"/>
      <c r="BU132" s="910"/>
      <c r="BV132" s="910"/>
      <c r="BW132" s="910"/>
      <c r="BX132" s="910"/>
      <c r="BY132" s="910"/>
      <c r="BZ132" s="910"/>
    </row>
    <row r="133" spans="1:79" s="165" customFormat="1" ht="16.5" customHeight="1" x14ac:dyDescent="0.25">
      <c r="A133" s="1958">
        <f>'BP1'!A132</f>
        <v>0</v>
      </c>
      <c r="B133" s="933">
        <f>'BP1'!B132</f>
        <v>0</v>
      </c>
      <c r="C133" s="1028"/>
      <c r="D133" s="2415">
        <f>'BP3'!D133</f>
        <v>0</v>
      </c>
      <c r="E133" s="2411"/>
      <c r="F133" s="2285">
        <f t="shared" si="31"/>
        <v>0</v>
      </c>
      <c r="G133" s="2189"/>
      <c r="H133" s="1321"/>
      <c r="I133" s="904">
        <v>0</v>
      </c>
      <c r="J133" s="1295">
        <f t="shared" si="30"/>
        <v>0</v>
      </c>
      <c r="K133" s="1300"/>
      <c r="L133" s="2197">
        <f t="shared" si="32"/>
        <v>0</v>
      </c>
      <c r="M133" s="2075"/>
      <c r="N133" s="331"/>
      <c r="BJ133" s="1003"/>
      <c r="BK133" s="917"/>
      <c r="BL133" s="2267"/>
      <c r="BM133" s="901">
        <v>1</v>
      </c>
      <c r="BN133" s="945"/>
      <c r="BO133" s="1935"/>
      <c r="BP133" s="2856">
        <f t="shared" si="25"/>
        <v>0</v>
      </c>
      <c r="BQ133" s="2856"/>
      <c r="BR133" s="2085">
        <f t="shared" si="26"/>
        <v>0</v>
      </c>
      <c r="BS133" s="910"/>
      <c r="BT133" s="910"/>
      <c r="BU133" s="910"/>
      <c r="BV133" s="910"/>
      <c r="BW133" s="910"/>
      <c r="BX133" s="910"/>
      <c r="BY133" s="910"/>
      <c r="BZ133" s="910"/>
    </row>
    <row r="134" spans="1:79" x14ac:dyDescent="0.25">
      <c r="A134" s="2412">
        <f>'BP1'!A133</f>
        <v>0</v>
      </c>
      <c r="B134" s="933">
        <f>'BP1'!B133</f>
        <v>0</v>
      </c>
      <c r="C134" s="1028"/>
      <c r="D134" s="2415">
        <f>'BP3'!D134</f>
        <v>0</v>
      </c>
      <c r="E134" s="2413"/>
      <c r="F134" s="2285">
        <f>D134</f>
        <v>0</v>
      </c>
      <c r="G134" s="2189"/>
      <c r="H134" s="1321"/>
      <c r="I134" s="904">
        <v>0</v>
      </c>
      <c r="J134" s="1295">
        <f t="shared" si="30"/>
        <v>0</v>
      </c>
      <c r="K134" s="1300"/>
      <c r="L134" s="2197">
        <f t="shared" si="32"/>
        <v>0</v>
      </c>
      <c r="M134" s="1839"/>
      <c r="N134" s="332"/>
      <c r="U134"/>
      <c r="BJ134" s="243"/>
      <c r="BK134" s="917"/>
      <c r="BL134" s="2267"/>
      <c r="BM134" s="901">
        <v>1</v>
      </c>
      <c r="BN134" s="945"/>
      <c r="BO134" s="1935"/>
      <c r="BP134" s="2856">
        <f t="shared" si="25"/>
        <v>0</v>
      </c>
      <c r="BQ134" s="2856"/>
      <c r="BR134" s="2085">
        <f t="shared" si="26"/>
        <v>0</v>
      </c>
      <c r="BS134" s="910"/>
      <c r="BT134" s="910"/>
      <c r="BU134" s="910"/>
      <c r="BV134" s="910"/>
      <c r="BW134" s="910"/>
      <c r="BX134" s="910"/>
      <c r="BY134" s="910"/>
      <c r="BZ134" s="910"/>
    </row>
    <row r="135" spans="1:79" s="167" customFormat="1" ht="17.25" customHeight="1" x14ac:dyDescent="0.25">
      <c r="A135" s="1958">
        <f>'BP1'!A134</f>
        <v>0</v>
      </c>
      <c r="B135" s="945">
        <f>'BP1'!B134</f>
        <v>0</v>
      </c>
      <c r="C135" s="1029"/>
      <c r="D135" s="2415">
        <f>'BP3'!D135</f>
        <v>0</v>
      </c>
      <c r="E135" s="2411"/>
      <c r="F135" s="2285">
        <f t="shared" si="31"/>
        <v>0</v>
      </c>
      <c r="G135" s="2189"/>
      <c r="H135" s="1321"/>
      <c r="I135" s="904">
        <v>0</v>
      </c>
      <c r="J135" s="1295">
        <f t="shared" si="30"/>
        <v>0</v>
      </c>
      <c r="K135" s="1300"/>
      <c r="L135" s="2197">
        <f t="shared" si="32"/>
        <v>0</v>
      </c>
      <c r="M135" s="2075"/>
      <c r="N135" s="331"/>
      <c r="BJ135" s="1004"/>
      <c r="BK135" s="917"/>
      <c r="BL135" s="2267"/>
      <c r="BM135" s="901">
        <v>1</v>
      </c>
      <c r="BN135" s="945"/>
      <c r="BO135" s="1935"/>
      <c r="BP135" s="2856">
        <f t="shared" si="25"/>
        <v>0</v>
      </c>
      <c r="BQ135" s="2856"/>
      <c r="BR135" s="2085">
        <f t="shared" si="26"/>
        <v>0</v>
      </c>
      <c r="BS135" s="910"/>
      <c r="BT135" s="910"/>
      <c r="BU135" s="910"/>
      <c r="BV135" s="910"/>
      <c r="BW135" s="910"/>
      <c r="BX135" s="910"/>
      <c r="BY135" s="910"/>
      <c r="BZ135" s="910"/>
    </row>
    <row r="136" spans="1:79" s="167" customFormat="1" ht="17.25" customHeight="1" thickBot="1" x14ac:dyDescent="0.3">
      <c r="A136" s="2412">
        <f>'BP1'!A135</f>
        <v>0</v>
      </c>
      <c r="B136" s="2284">
        <f>'BP1'!B135</f>
        <v>0</v>
      </c>
      <c r="C136" s="1029"/>
      <c r="D136" s="2415">
        <f>'BP3'!D136</f>
        <v>0</v>
      </c>
      <c r="E136" s="2413"/>
      <c r="F136" s="2285">
        <f t="shared" si="31"/>
        <v>0</v>
      </c>
      <c r="G136" s="2189"/>
      <c r="H136" s="1321"/>
      <c r="I136" s="904">
        <v>0</v>
      </c>
      <c r="J136" s="1295">
        <f t="shared" si="30"/>
        <v>0</v>
      </c>
      <c r="K136" s="1300"/>
      <c r="L136" s="2197">
        <f t="shared" si="32"/>
        <v>0</v>
      </c>
      <c r="M136" s="1839"/>
      <c r="N136" s="331"/>
      <c r="BJ136" s="2832" t="s">
        <v>217</v>
      </c>
      <c r="BK136" s="2833"/>
      <c r="BL136" s="2833"/>
      <c r="BM136" s="2833"/>
      <c r="BN136" s="2833"/>
      <c r="BO136" s="2834"/>
      <c r="BP136" s="2939">
        <f>ROUNDDOWN(SUM(BP84:BP135),0)</f>
        <v>0</v>
      </c>
      <c r="BQ136" s="2940"/>
      <c r="BR136" s="910">
        <f>SUM(BR84:BR135)</f>
        <v>0</v>
      </c>
      <c r="BS136" s="910"/>
      <c r="BT136" s="910"/>
      <c r="BU136" s="910"/>
      <c r="BV136" s="910"/>
      <c r="BW136" s="910"/>
      <c r="BX136" s="910"/>
      <c r="BY136" s="910"/>
      <c r="BZ136"/>
    </row>
    <row r="137" spans="1:79" ht="15.75" thickBot="1" x14ac:dyDescent="0.3">
      <c r="A137" s="942"/>
      <c r="B137" s="736"/>
      <c r="C137" s="17"/>
      <c r="D137" s="1073"/>
      <c r="E137" s="948"/>
      <c r="F137" s="948"/>
      <c r="G137" s="948"/>
      <c r="H137" s="948"/>
      <c r="I137" s="971"/>
      <c r="J137" s="971"/>
      <c r="K137" s="948"/>
      <c r="L137" s="1050"/>
      <c r="M137" s="948"/>
      <c r="N137" s="333"/>
      <c r="U137"/>
      <c r="BJ137" s="910"/>
      <c r="BK137" s="910"/>
      <c r="BL137" s="893"/>
      <c r="BM137" s="2280"/>
      <c r="BN137" s="910"/>
      <c r="BO137" s="910"/>
      <c r="BP137" s="910"/>
      <c r="BQ137" s="910"/>
      <c r="BR137" s="910"/>
      <c r="BS137" s="910"/>
      <c r="BT137" s="910"/>
      <c r="BU137" s="910"/>
      <c r="BV137" s="910"/>
      <c r="BW137" s="910"/>
      <c r="BX137" s="910"/>
      <c r="BY137" s="910"/>
      <c r="BZ137" s="165"/>
    </row>
    <row r="138" spans="1:79" s="165" customFormat="1" ht="13.5" customHeight="1" x14ac:dyDescent="0.25">
      <c r="A138" s="1664" t="s">
        <v>48</v>
      </c>
      <c r="B138" s="1665"/>
      <c r="C138" s="1027"/>
      <c r="D138" s="1069"/>
      <c r="E138" s="1308"/>
      <c r="F138" s="1308"/>
      <c r="G138" s="1308"/>
      <c r="H138" s="1308"/>
      <c r="I138" s="1307">
        <f>SUM(I129:I136)</f>
        <v>0</v>
      </c>
      <c r="J138" s="1307">
        <f>SUM(J129:J136)</f>
        <v>0</v>
      </c>
      <c r="K138" s="1308"/>
      <c r="L138" s="1307">
        <f>SUM(L129:L136)</f>
        <v>0</v>
      </c>
      <c r="M138" s="1308"/>
      <c r="N138" s="331"/>
      <c r="BJ138" s="1008" t="s">
        <v>28</v>
      </c>
      <c r="BK138" s="2275" t="s">
        <v>63</v>
      </c>
      <c r="BL138" s="2274" t="s">
        <v>319</v>
      </c>
      <c r="BM138" s="2385" t="s">
        <v>341</v>
      </c>
      <c r="BN138" s="2344" t="s">
        <v>212</v>
      </c>
      <c r="BO138" s="2344" t="s">
        <v>305</v>
      </c>
      <c r="BP138" s="2344" t="s">
        <v>96</v>
      </c>
      <c r="BQ138" s="2344" t="s">
        <v>65</v>
      </c>
      <c r="BR138" s="2749" t="s">
        <v>15</v>
      </c>
      <c r="BS138" s="2750"/>
      <c r="BT138" s="910"/>
      <c r="BU138" s="910"/>
      <c r="BV138" s="910"/>
      <c r="BW138" s="910"/>
      <c r="BX138" s="910"/>
      <c r="BY138" s="910"/>
      <c r="BZ138" s="910"/>
      <c r="CA138"/>
    </row>
    <row r="139" spans="1:79" ht="15.75" thickBot="1" x14ac:dyDescent="0.3">
      <c r="A139" s="1669" t="s">
        <v>40</v>
      </c>
      <c r="B139" s="1805">
        <f>'BP1'!B138</f>
        <v>7.5499999999999998E-2</v>
      </c>
      <c r="C139" s="1027"/>
      <c r="D139" s="1069"/>
      <c r="E139" s="1308"/>
      <c r="F139" s="1308"/>
      <c r="G139" s="1308"/>
      <c r="H139" s="1308"/>
      <c r="I139" s="1312">
        <f>ROUNDDOWN(SUM(I129:I136)*$B$139,0)</f>
        <v>0</v>
      </c>
      <c r="J139" s="1312">
        <f>ROUNDDOWN(SUM(J129:J136)*$B$139,0)</f>
        <v>0</v>
      </c>
      <c r="K139" s="1308"/>
      <c r="L139" s="1312">
        <f>SUM(I139:J139)</f>
        <v>0</v>
      </c>
      <c r="M139" s="1308"/>
      <c r="N139" s="20"/>
      <c r="U139"/>
      <c r="BJ139" s="2084" t="s">
        <v>91</v>
      </c>
      <c r="BK139" s="905"/>
      <c r="BL139" s="905"/>
      <c r="BM139" s="901">
        <v>1</v>
      </c>
      <c r="BN139" s="901"/>
      <c r="BO139" s="901"/>
      <c r="BP139" s="901"/>
      <c r="BQ139" s="1091">
        <v>0.61</v>
      </c>
      <c r="BR139" s="2937">
        <f>ROUNDDOWN(BM139*BN139*BO139*BP139*BQ139,0)</f>
        <v>0</v>
      </c>
      <c r="BS139" s="2938"/>
      <c r="BT139" s="910">
        <f>IF(BL139="Evaluation",BR139,0)</f>
        <v>0</v>
      </c>
      <c r="BU139" s="910"/>
      <c r="BV139" s="910"/>
      <c r="BW139" s="910"/>
      <c r="BX139" s="910"/>
      <c r="BY139" s="910"/>
      <c r="BZ139" s="910"/>
    </row>
    <row r="140" spans="1:79" ht="16.5" customHeight="1" thickTop="1" x14ac:dyDescent="0.25">
      <c r="A140" s="1664" t="s">
        <v>49</v>
      </c>
      <c r="B140" s="1665"/>
      <c r="C140" s="1027"/>
      <c r="D140" s="1069"/>
      <c r="E140" s="1308"/>
      <c r="F140" s="1308"/>
      <c r="G140" s="1308"/>
      <c r="H140" s="1308"/>
      <c r="I140" s="1307">
        <f t="shared" ref="I140:L140" si="33">SUM(I138:I139)</f>
        <v>0</v>
      </c>
      <c r="J140" s="1307">
        <f t="shared" si="33"/>
        <v>0</v>
      </c>
      <c r="K140" s="1308"/>
      <c r="L140" s="1307">
        <f t="shared" si="33"/>
        <v>0</v>
      </c>
      <c r="M140" s="1308"/>
      <c r="N140" s="20"/>
      <c r="U140"/>
      <c r="BJ140" s="2084" t="s">
        <v>92</v>
      </c>
      <c r="BK140" s="905"/>
      <c r="BL140" s="905"/>
      <c r="BM140" s="901">
        <v>1</v>
      </c>
      <c r="BN140" s="901"/>
      <c r="BO140" s="901"/>
      <c r="BP140" s="901"/>
      <c r="BQ140" s="1091">
        <v>0.17</v>
      </c>
      <c r="BR140" s="2937">
        <f t="shared" ref="BR140:BR151" si="34">ROUNDDOWN(BM140*BN140*BO140*BP140*BQ140,0)</f>
        <v>0</v>
      </c>
      <c r="BS140" s="2938"/>
      <c r="BT140" s="2085">
        <f t="shared" ref="BT140:BT151" si="35">IF(BL140="Evaluation",BR140,0)</f>
        <v>0</v>
      </c>
      <c r="BU140" s="910"/>
      <c r="BV140" s="920"/>
      <c r="BW140" s="910"/>
      <c r="BX140" s="910"/>
      <c r="BY140" s="910"/>
      <c r="BZ140" s="910"/>
    </row>
    <row r="141" spans="1:79" x14ac:dyDescent="0.25">
      <c r="A141" s="942"/>
      <c r="B141" s="736"/>
      <c r="C141" s="17"/>
      <c r="D141" s="1073"/>
      <c r="E141" s="948"/>
      <c r="F141" s="948"/>
      <c r="G141" s="948"/>
      <c r="H141" s="948"/>
      <c r="I141" s="947"/>
      <c r="J141" s="947"/>
      <c r="K141" s="948"/>
      <c r="L141" s="1053"/>
      <c r="M141" s="948"/>
      <c r="N141" s="328"/>
      <c r="P141" s="2"/>
      <c r="U141"/>
      <c r="BJ141" s="2084" t="s">
        <v>98</v>
      </c>
      <c r="BK141" s="905"/>
      <c r="BL141" s="905"/>
      <c r="BM141" s="901">
        <v>1</v>
      </c>
      <c r="BN141" s="901"/>
      <c r="BO141" s="901"/>
      <c r="BP141" s="901"/>
      <c r="BQ141" s="1091">
        <v>0.28999999999999998</v>
      </c>
      <c r="BR141" s="2937">
        <f t="shared" si="34"/>
        <v>0</v>
      </c>
      <c r="BS141" s="2938"/>
      <c r="BT141" s="2085">
        <f t="shared" si="35"/>
        <v>0</v>
      </c>
      <c r="BU141" s="910"/>
      <c r="BV141" s="918"/>
      <c r="BW141" s="918"/>
      <c r="BX141" s="918"/>
      <c r="BY141" s="918"/>
      <c r="BZ141" s="910"/>
    </row>
    <row r="142" spans="1:79" x14ac:dyDescent="0.25">
      <c r="A142" s="1592" t="s">
        <v>20</v>
      </c>
      <c r="B142" s="1305"/>
      <c r="C142" s="1027"/>
      <c r="D142" s="1798"/>
      <c r="E142" s="1308"/>
      <c r="F142" s="1308"/>
      <c r="G142" s="1308"/>
      <c r="H142" s="1308"/>
      <c r="I142" s="1307">
        <f>SUM(I125,I138)</f>
        <v>0</v>
      </c>
      <c r="J142" s="1307">
        <f>SUM(J125,J138)</f>
        <v>0</v>
      </c>
      <c r="K142" s="1308"/>
      <c r="L142" s="1307">
        <f>SUM(I142,J142)</f>
        <v>0</v>
      </c>
      <c r="M142" s="1308"/>
      <c r="N142" s="328">
        <v>0</v>
      </c>
      <c r="U142"/>
      <c r="BJ142" s="2084" t="s">
        <v>99</v>
      </c>
      <c r="BK142" s="905"/>
      <c r="BL142" s="905"/>
      <c r="BM142" s="901">
        <v>1</v>
      </c>
      <c r="BN142" s="901"/>
      <c r="BO142" s="901"/>
      <c r="BP142" s="901"/>
      <c r="BQ142" s="1091">
        <v>0.51</v>
      </c>
      <c r="BR142" s="2937">
        <f t="shared" si="34"/>
        <v>0</v>
      </c>
      <c r="BS142" s="2938"/>
      <c r="BT142" s="2085">
        <f t="shared" si="35"/>
        <v>0</v>
      </c>
      <c r="BU142" s="910"/>
      <c r="BV142" s="910"/>
      <c r="BW142" s="910"/>
      <c r="BX142" s="910"/>
      <c r="BY142" s="910"/>
      <c r="BZ142" s="910"/>
    </row>
    <row r="143" spans="1:79" x14ac:dyDescent="0.25">
      <c r="A143" s="1592" t="s">
        <v>21</v>
      </c>
      <c r="B143" s="1305"/>
      <c r="C143" s="1027"/>
      <c r="D143" s="1798"/>
      <c r="E143" s="1308"/>
      <c r="F143" s="1308"/>
      <c r="G143" s="1308"/>
      <c r="H143" s="1308"/>
      <c r="I143" s="1307">
        <f>SUM(I126,I139)</f>
        <v>0</v>
      </c>
      <c r="J143" s="1307">
        <f>SUM(J126,J139)</f>
        <v>0</v>
      </c>
      <c r="K143" s="1308"/>
      <c r="L143" s="1307">
        <f>SUM(I143,J143)</f>
        <v>0</v>
      </c>
      <c r="M143" s="1308"/>
      <c r="N143" s="328"/>
      <c r="U143"/>
      <c r="BJ143" s="2084" t="s">
        <v>214</v>
      </c>
      <c r="BK143" s="905"/>
      <c r="BL143" s="905"/>
      <c r="BM143" s="901">
        <v>1</v>
      </c>
      <c r="BN143" s="901"/>
      <c r="BO143" s="901"/>
      <c r="BP143" s="901"/>
      <c r="BQ143" s="1091">
        <v>0.11</v>
      </c>
      <c r="BR143" s="2937">
        <f t="shared" si="34"/>
        <v>0</v>
      </c>
      <c r="BS143" s="2938"/>
      <c r="BT143" s="2085">
        <f t="shared" si="35"/>
        <v>0</v>
      </c>
      <c r="BU143" s="918"/>
      <c r="BV143" s="910"/>
      <c r="BW143" s="910"/>
      <c r="BX143" s="910"/>
      <c r="BY143" s="910"/>
      <c r="BZ143" s="910"/>
    </row>
    <row r="144" spans="1:79" x14ac:dyDescent="0.25">
      <c r="A144" s="934"/>
      <c r="B144" s="935"/>
      <c r="C144" s="936"/>
      <c r="D144" s="1068"/>
      <c r="E144" s="938"/>
      <c r="F144" s="938"/>
      <c r="G144" s="938"/>
      <c r="H144" s="938"/>
      <c r="I144" s="937"/>
      <c r="J144" s="937"/>
      <c r="K144" s="937"/>
      <c r="L144" s="939"/>
      <c r="M144" s="938"/>
      <c r="N144" s="328"/>
      <c r="U144"/>
      <c r="BJ144" s="2084" t="s">
        <v>214</v>
      </c>
      <c r="BK144" s="905"/>
      <c r="BL144" s="905"/>
      <c r="BM144" s="901">
        <v>1</v>
      </c>
      <c r="BN144" s="901"/>
      <c r="BO144" s="901"/>
      <c r="BP144" s="901"/>
      <c r="BQ144" s="1091">
        <v>0.16</v>
      </c>
      <c r="BR144" s="2937">
        <f t="shared" si="34"/>
        <v>0</v>
      </c>
      <c r="BS144" s="2938"/>
      <c r="BT144" s="2085">
        <f t="shared" si="35"/>
        <v>0</v>
      </c>
      <c r="BU144" s="910"/>
      <c r="BV144" s="910"/>
      <c r="BW144" s="910"/>
      <c r="BX144" s="910"/>
      <c r="BY144" s="910"/>
      <c r="BZ144" s="910"/>
    </row>
    <row r="145" spans="1:79" ht="15.75" thickBot="1" x14ac:dyDescent="0.3">
      <c r="A145" s="1584"/>
      <c r="B145" s="1280"/>
      <c r="C145" s="17"/>
      <c r="D145" s="1074"/>
      <c r="E145" s="1322"/>
      <c r="F145" s="1322"/>
      <c r="G145" s="1322"/>
      <c r="H145" s="1322"/>
      <c r="I145" s="1332"/>
      <c r="J145" s="1332"/>
      <c r="K145" s="1322"/>
      <c r="L145" s="1308"/>
      <c r="M145" s="1322"/>
      <c r="N145" s="328"/>
      <c r="U145"/>
      <c r="BJ145" s="2084" t="s">
        <v>93</v>
      </c>
      <c r="BK145" s="905"/>
      <c r="BL145" s="905"/>
      <c r="BM145" s="901">
        <v>1</v>
      </c>
      <c r="BN145" s="901"/>
      <c r="BO145" s="901"/>
      <c r="BP145" s="901"/>
      <c r="BQ145" s="1091">
        <v>17.5</v>
      </c>
      <c r="BR145" s="2937">
        <f t="shared" si="34"/>
        <v>0</v>
      </c>
      <c r="BS145" s="2938"/>
      <c r="BT145" s="2085">
        <f t="shared" si="35"/>
        <v>0</v>
      </c>
      <c r="BU145" s="910"/>
      <c r="BV145" s="910"/>
      <c r="BW145" s="910"/>
      <c r="BX145" s="910"/>
      <c r="BY145" s="910"/>
      <c r="BZ145" s="910"/>
    </row>
    <row r="146" spans="1:79" ht="14.25" customHeight="1" thickBot="1" x14ac:dyDescent="0.3">
      <c r="A146" s="1810"/>
      <c r="B146" s="1277"/>
      <c r="C146" s="1232"/>
      <c r="D146" s="1803"/>
      <c r="E146" s="3001" t="s">
        <v>164</v>
      </c>
      <c r="F146" s="3002"/>
      <c r="G146" s="3003"/>
      <c r="H146" s="1983"/>
      <c r="I146" s="1934">
        <f>SUM(I142,I143)</f>
        <v>0</v>
      </c>
      <c r="J146" s="1685">
        <f>SUM(J142,J143)</f>
        <v>0</v>
      </c>
      <c r="K146" s="1683"/>
      <c r="L146" s="1391">
        <f>SUM(I146,J146)</f>
        <v>0</v>
      </c>
      <c r="M146" s="1322"/>
      <c r="N146" s="334"/>
      <c r="U146"/>
      <c r="BJ146" s="2084" t="s">
        <v>218</v>
      </c>
      <c r="BK146" s="905"/>
      <c r="BL146" s="905"/>
      <c r="BM146" s="901">
        <v>1</v>
      </c>
      <c r="BN146" s="901"/>
      <c r="BO146" s="901"/>
      <c r="BP146" s="901"/>
      <c r="BQ146" s="1091">
        <v>0.25</v>
      </c>
      <c r="BR146" s="2937">
        <f t="shared" si="34"/>
        <v>0</v>
      </c>
      <c r="BS146" s="2938"/>
      <c r="BT146" s="2085">
        <f t="shared" si="35"/>
        <v>0</v>
      </c>
      <c r="BU146" s="910"/>
      <c r="BV146" s="910"/>
      <c r="BW146" s="910"/>
      <c r="BX146" s="910"/>
      <c r="BY146" s="910"/>
      <c r="BZ146" s="910"/>
    </row>
    <row r="147" spans="1:79" ht="15" customHeight="1" x14ac:dyDescent="0.25">
      <c r="A147" s="1811"/>
      <c r="B147" s="1316"/>
      <c r="C147" s="1065"/>
      <c r="D147" s="1076"/>
      <c r="E147" s="1300"/>
      <c r="F147" s="1300"/>
      <c r="G147" s="1300"/>
      <c r="H147" s="1300"/>
      <c r="I147" s="1300"/>
      <c r="J147" s="1300"/>
      <c r="K147" s="1300"/>
      <c r="L147" s="1308"/>
      <c r="M147" s="1300"/>
      <c r="N147" s="334"/>
      <c r="U147"/>
      <c r="BJ147" s="2084" t="s">
        <v>222</v>
      </c>
      <c r="BK147" s="905"/>
      <c r="BL147" s="905"/>
      <c r="BM147" s="901">
        <v>1</v>
      </c>
      <c r="BN147" s="901"/>
      <c r="BO147" s="901"/>
      <c r="BP147" s="901"/>
      <c r="BQ147" s="1091">
        <v>0.43</v>
      </c>
      <c r="BR147" s="2937">
        <f t="shared" si="34"/>
        <v>0</v>
      </c>
      <c r="BS147" s="2938"/>
      <c r="BT147" s="2085">
        <f t="shared" si="35"/>
        <v>0</v>
      </c>
      <c r="BU147" s="910"/>
      <c r="BV147" s="910"/>
      <c r="BW147" s="910"/>
      <c r="BX147" s="910"/>
      <c r="BY147" s="910"/>
      <c r="BZ147" s="910"/>
    </row>
    <row r="148" spans="1:79" ht="15" customHeight="1" thickBot="1" x14ac:dyDescent="0.3">
      <c r="A148" s="1811"/>
      <c r="B148" s="1316"/>
      <c r="C148" s="1065"/>
      <c r="D148" s="1076"/>
      <c r="E148" s="1300"/>
      <c r="F148" s="1300"/>
      <c r="G148" s="1300"/>
      <c r="H148" s="1300"/>
      <c r="I148" s="1300"/>
      <c r="J148" s="1300"/>
      <c r="K148" s="1300"/>
      <c r="L148" s="1308"/>
      <c r="M148" s="1300"/>
      <c r="N148" s="334"/>
      <c r="U148"/>
      <c r="BJ148" s="2084" t="s">
        <v>3</v>
      </c>
      <c r="BK148" s="905"/>
      <c r="BL148" s="905"/>
      <c r="BM148" s="901">
        <v>1</v>
      </c>
      <c r="BN148" s="901"/>
      <c r="BO148" s="901"/>
      <c r="BP148" s="901"/>
      <c r="BQ148" s="1229">
        <v>0</v>
      </c>
      <c r="BR148" s="2937">
        <f t="shared" si="34"/>
        <v>0</v>
      </c>
      <c r="BS148" s="2938"/>
      <c r="BT148" s="2085">
        <f t="shared" si="35"/>
        <v>0</v>
      </c>
      <c r="BU148" s="910"/>
      <c r="BV148" s="910"/>
      <c r="BW148" s="910"/>
      <c r="BX148" s="910"/>
      <c r="BY148" s="910"/>
      <c r="BZ148" s="910"/>
      <c r="CA148" s="910"/>
    </row>
    <row r="149" spans="1:79" ht="15" customHeight="1" thickBot="1" x14ac:dyDescent="0.3">
      <c r="A149" s="1810"/>
      <c r="B149" s="1277"/>
      <c r="C149" s="18"/>
      <c r="D149" s="1802"/>
      <c r="E149" s="3004" t="s">
        <v>23</v>
      </c>
      <c r="F149" s="3005"/>
      <c r="G149" s="3006"/>
      <c r="H149" s="1979"/>
      <c r="I149" s="1942">
        <v>0</v>
      </c>
      <c r="J149" s="1688">
        <f>ROUNDDOWN(L149-I149,0)</f>
        <v>0</v>
      </c>
      <c r="K149" s="1689"/>
      <c r="L149" s="1391">
        <f>CD63</f>
        <v>0</v>
      </c>
      <c r="M149" s="1309"/>
      <c r="N149" s="334"/>
      <c r="U149"/>
      <c r="BJ149" s="2084" t="s">
        <v>3</v>
      </c>
      <c r="BK149" s="905"/>
      <c r="BL149" s="905"/>
      <c r="BM149" s="901">
        <v>1</v>
      </c>
      <c r="BN149" s="901"/>
      <c r="BO149" s="901"/>
      <c r="BP149" s="901"/>
      <c r="BQ149" s="1229">
        <v>0</v>
      </c>
      <c r="BR149" s="2937">
        <f t="shared" si="34"/>
        <v>0</v>
      </c>
      <c r="BS149" s="2938"/>
      <c r="BT149" s="2085">
        <f t="shared" si="35"/>
        <v>0</v>
      </c>
      <c r="BU149" s="910"/>
      <c r="BV149" s="910"/>
      <c r="BW149" s="910"/>
      <c r="BX149" s="910"/>
      <c r="BY149" s="910"/>
      <c r="BZ149" s="910"/>
      <c r="CA149" s="910"/>
    </row>
    <row r="150" spans="1:79" s="38" customFormat="1" ht="15" customHeight="1" x14ac:dyDescent="0.25">
      <c r="A150" s="1811"/>
      <c r="B150" s="1316"/>
      <c r="C150" s="1065"/>
      <c r="D150" s="1076"/>
      <c r="E150" s="1300"/>
      <c r="F150" s="1300"/>
      <c r="G150" s="1300"/>
      <c r="H150" s="1300"/>
      <c r="I150" s="1300"/>
      <c r="J150" s="1300"/>
      <c r="K150" s="1300"/>
      <c r="L150" s="1308"/>
      <c r="M150" s="1300"/>
      <c r="N150" s="396"/>
      <c r="BJ150" s="2084" t="s">
        <v>3</v>
      </c>
      <c r="BK150" s="905"/>
      <c r="BL150" s="905"/>
      <c r="BM150" s="901">
        <v>1</v>
      </c>
      <c r="BN150" s="901"/>
      <c r="BO150" s="901"/>
      <c r="BP150" s="901"/>
      <c r="BQ150" s="1229">
        <v>0</v>
      </c>
      <c r="BR150" s="2937">
        <f t="shared" si="34"/>
        <v>0</v>
      </c>
      <c r="BS150" s="2938"/>
      <c r="BT150" s="2085">
        <f t="shared" si="35"/>
        <v>0</v>
      </c>
      <c r="BU150" s="910"/>
      <c r="BV150" s="910"/>
      <c r="BW150" s="910"/>
      <c r="BX150" s="910"/>
      <c r="BY150" s="910"/>
      <c r="BZ150" s="910"/>
      <c r="CA150" s="910"/>
    </row>
    <row r="151" spans="1:79" s="38" customFormat="1" ht="12.75" customHeight="1" thickBot="1" x14ac:dyDescent="0.3">
      <c r="A151" s="1811"/>
      <c r="B151" s="1316"/>
      <c r="C151" s="1065"/>
      <c r="D151" s="1076"/>
      <c r="E151" s="1300"/>
      <c r="F151" s="1300"/>
      <c r="G151" s="1300"/>
      <c r="H151" s="1300"/>
      <c r="I151" s="1300"/>
      <c r="J151" s="1300"/>
      <c r="K151" s="1300"/>
      <c r="L151" s="1308"/>
      <c r="M151" s="1300"/>
      <c r="N151" s="334"/>
      <c r="BJ151" s="1002" t="s">
        <v>103</v>
      </c>
      <c r="BK151" s="905"/>
      <c r="BL151" s="905"/>
      <c r="BM151" s="901">
        <v>1</v>
      </c>
      <c r="BN151" s="901"/>
      <c r="BO151" s="901"/>
      <c r="BP151" s="901"/>
      <c r="BQ151" s="1229">
        <v>0</v>
      </c>
      <c r="BR151" s="2937">
        <f t="shared" si="34"/>
        <v>0</v>
      </c>
      <c r="BS151" s="2938"/>
      <c r="BT151" s="2085">
        <f t="shared" si="35"/>
        <v>0</v>
      </c>
      <c r="BU151" s="910"/>
      <c r="BV151" s="910"/>
      <c r="BW151" s="910"/>
      <c r="BX151" s="910"/>
      <c r="BY151" s="910"/>
      <c r="BZ151" s="910"/>
      <c r="CA151" s="910"/>
    </row>
    <row r="152" spans="1:79" s="38" customFormat="1" ht="15.75" customHeight="1" thickBot="1" x14ac:dyDescent="0.3">
      <c r="A152" s="1810"/>
      <c r="B152" s="1277"/>
      <c r="C152" s="18"/>
      <c r="D152" s="1802"/>
      <c r="E152" s="3004" t="s">
        <v>24</v>
      </c>
      <c r="F152" s="3005"/>
      <c r="G152" s="3006"/>
      <c r="H152" s="1979"/>
      <c r="I152" s="1942">
        <v>0</v>
      </c>
      <c r="J152" s="1688">
        <f>ROUNDDOWN(L152-I152,0)</f>
        <v>0</v>
      </c>
      <c r="K152" s="1690"/>
      <c r="L152" s="1391">
        <f>BP73</f>
        <v>0</v>
      </c>
      <c r="M152" s="1309"/>
      <c r="N152" s="334"/>
      <c r="BJ152" s="2832" t="s">
        <v>36</v>
      </c>
      <c r="BK152" s="2833"/>
      <c r="BL152" s="2833"/>
      <c r="BM152" s="2833"/>
      <c r="BN152" s="2833"/>
      <c r="BO152" s="2833"/>
      <c r="BP152" s="2833"/>
      <c r="BQ152" s="2834"/>
      <c r="BR152" s="2979">
        <f>ROUNDDOWN(SUM(BR139:BR151),0)</f>
        <v>0</v>
      </c>
      <c r="BS152" s="2980"/>
      <c r="BT152" s="897">
        <f>SUM(BT139:BT151)</f>
        <v>0</v>
      </c>
      <c r="BU152" s="910"/>
      <c r="BV152" s="910"/>
      <c r="BW152" s="910"/>
      <c r="BX152" s="910"/>
      <c r="BY152" s="910"/>
      <c r="BZ152" s="910"/>
      <c r="CA152" s="910"/>
    </row>
    <row r="153" spans="1:79" s="100" customFormat="1" ht="12.75" customHeight="1" x14ac:dyDescent="0.25">
      <c r="A153" s="1811"/>
      <c r="B153" s="1316"/>
      <c r="C153" s="1065"/>
      <c r="D153" s="1076"/>
      <c r="E153" s="1300"/>
      <c r="F153" s="1300"/>
      <c r="G153" s="1300"/>
      <c r="H153" s="1300"/>
      <c r="I153" s="1300"/>
      <c r="J153" s="1300"/>
      <c r="K153" s="1300"/>
      <c r="L153" s="1308"/>
      <c r="M153" s="1300"/>
      <c r="N153" s="334"/>
      <c r="BJ153" s="897"/>
      <c r="BK153" s="897"/>
      <c r="BL153" s="897"/>
      <c r="BM153" s="897"/>
      <c r="BN153" s="897"/>
      <c r="BO153" s="897"/>
      <c r="BP153" s="897"/>
      <c r="BQ153" s="1286"/>
      <c r="BR153" s="1800"/>
      <c r="BS153" s="897"/>
      <c r="BT153" s="897"/>
      <c r="BU153" s="897"/>
      <c r="BV153" s="897"/>
      <c r="BW153" s="897"/>
      <c r="BX153" s="897"/>
      <c r="BY153" s="897"/>
      <c r="BZ153" s="910"/>
    </row>
    <row r="154" spans="1:79" s="36" customFormat="1" ht="15.75" thickBot="1" x14ac:dyDescent="0.3">
      <c r="A154" s="1811"/>
      <c r="B154" s="1316"/>
      <c r="C154" s="1065"/>
      <c r="D154" s="1076"/>
      <c r="E154" s="1300"/>
      <c r="F154" s="1300"/>
      <c r="G154" s="1300"/>
      <c r="H154" s="1300"/>
      <c r="I154" s="1300"/>
      <c r="J154" s="1300"/>
      <c r="K154" s="1300"/>
      <c r="L154" s="1308"/>
      <c r="M154" s="1300"/>
      <c r="N154" s="335"/>
      <c r="BJ154" s="913"/>
      <c r="BK154" s="913"/>
      <c r="BL154" s="2086"/>
      <c r="BM154" s="2086"/>
      <c r="BN154" s="913"/>
      <c r="BO154" s="913"/>
      <c r="BP154" s="913"/>
      <c r="BQ154" s="1036"/>
      <c r="BR154" s="910"/>
      <c r="BS154" s="897"/>
      <c r="BT154" s="897"/>
      <c r="BU154" s="897"/>
      <c r="BV154" s="897"/>
      <c r="BW154" s="897"/>
      <c r="BX154" s="897"/>
      <c r="BY154" s="897"/>
      <c r="BZ154" s="910"/>
    </row>
    <row r="155" spans="1:79" s="36" customFormat="1" ht="13.5" customHeight="1" thickBot="1" x14ac:dyDescent="0.3">
      <c r="A155" s="1810"/>
      <c r="B155" s="1277"/>
      <c r="C155" s="18"/>
      <c r="D155" s="1802"/>
      <c r="E155" s="3004" t="s">
        <v>25</v>
      </c>
      <c r="F155" s="3005"/>
      <c r="G155" s="3006"/>
      <c r="H155" s="1979"/>
      <c r="I155" s="1942">
        <v>0</v>
      </c>
      <c r="J155" s="1688">
        <f>ROUNDDOWN(L155-I155,0)</f>
        <v>0</v>
      </c>
      <c r="K155" s="1690"/>
      <c r="L155" s="1391">
        <f>BP81</f>
        <v>0</v>
      </c>
      <c r="M155" s="1309"/>
      <c r="N155" s="380"/>
      <c r="BJ155" s="911" t="s">
        <v>74</v>
      </c>
      <c r="BK155" s="2348"/>
      <c r="BL155" s="2348"/>
      <c r="BM155" s="2348"/>
      <c r="BN155" s="2348"/>
      <c r="BO155" s="2348"/>
      <c r="BP155" s="2741"/>
      <c r="BQ155" s="2742"/>
      <c r="BR155" s="913"/>
      <c r="BS155" s="842"/>
      <c r="BT155" s="897"/>
      <c r="BU155" s="897"/>
      <c r="BV155" s="897"/>
      <c r="BW155" s="897"/>
      <c r="BX155" s="897"/>
      <c r="BY155" s="897"/>
      <c r="BZ155" s="910"/>
    </row>
    <row r="156" spans="1:79" ht="15.75" customHeight="1" thickBot="1" x14ac:dyDescent="0.3">
      <c r="A156" s="1556"/>
      <c r="B156" s="1316"/>
      <c r="C156" s="1065"/>
      <c r="D156" s="1076"/>
      <c r="E156" s="1300"/>
      <c r="F156" s="1300"/>
      <c r="G156" s="1300"/>
      <c r="H156" s="1300"/>
      <c r="I156" s="1300"/>
      <c r="J156" s="1300"/>
      <c r="K156" s="1300"/>
      <c r="L156" s="1308"/>
      <c r="M156" s="1300"/>
      <c r="N156" s="20"/>
      <c r="U156"/>
      <c r="BJ156" s="2084"/>
      <c r="BK156" s="2352" t="s">
        <v>63</v>
      </c>
      <c r="BL156" s="2352" t="s">
        <v>319</v>
      </c>
      <c r="BM156" s="2355" t="s">
        <v>341</v>
      </c>
      <c r="BN156" s="2355" t="s">
        <v>211</v>
      </c>
      <c r="BO156" s="2355" t="s">
        <v>65</v>
      </c>
      <c r="BP156" s="2719" t="s">
        <v>15</v>
      </c>
      <c r="BQ156" s="2719"/>
      <c r="BR156" s="910"/>
      <c r="BS156" s="913"/>
      <c r="BT156" s="897"/>
      <c r="BU156" s="842"/>
      <c r="BV156" s="842"/>
      <c r="BW156" s="842"/>
      <c r="BX156" s="842"/>
      <c r="BY156" s="842"/>
      <c r="BZ156" s="910"/>
    </row>
    <row r="157" spans="1:79" s="37" customFormat="1" x14ac:dyDescent="0.25">
      <c r="A157" s="2903"/>
      <c r="B157" s="2903"/>
      <c r="C157" s="17"/>
      <c r="D157" s="1074"/>
      <c r="E157" s="2913" t="s">
        <v>26</v>
      </c>
      <c r="F157" s="2914"/>
      <c r="G157" s="2915"/>
      <c r="H157" s="1973"/>
      <c r="I157" s="1917"/>
      <c r="J157" s="1917"/>
      <c r="K157" s="1917"/>
      <c r="L157" s="1918"/>
      <c r="M157" s="1322"/>
      <c r="N157" s="34"/>
      <c r="BJ157" s="243"/>
      <c r="BK157" s="917"/>
      <c r="BL157" s="2277"/>
      <c r="BM157" s="901">
        <v>1</v>
      </c>
      <c r="BN157" s="902"/>
      <c r="BO157" s="919"/>
      <c r="BP157" s="2856">
        <f>BN157*BO157*BM157</f>
        <v>0</v>
      </c>
      <c r="BQ157" s="2856"/>
      <c r="BR157" s="2085">
        <f t="shared" ref="BR157:BR161" si="36">IF(BL157="Evaluation",BP157,0)</f>
        <v>0</v>
      </c>
      <c r="BS157" s="913"/>
      <c r="BT157" s="897"/>
      <c r="BU157" s="913"/>
      <c r="BV157" s="913"/>
      <c r="BW157" s="913"/>
      <c r="BX157" s="913"/>
      <c r="BY157" s="913"/>
      <c r="BZ157" s="910"/>
    </row>
    <row r="158" spans="1:79" x14ac:dyDescent="0.25">
      <c r="A158" s="2904"/>
      <c r="B158" s="2905"/>
      <c r="C158" s="17"/>
      <c r="D158" s="1074"/>
      <c r="E158" s="1919"/>
      <c r="F158" s="1322"/>
      <c r="G158" s="1836"/>
      <c r="H158" s="1322"/>
      <c r="I158" s="1322"/>
      <c r="J158" s="1322"/>
      <c r="K158" s="1322"/>
      <c r="L158" s="1920"/>
      <c r="M158" s="1322"/>
      <c r="N158" s="20"/>
      <c r="U158"/>
      <c r="BJ158" s="243"/>
      <c r="BK158" s="917"/>
      <c r="BL158" s="2277"/>
      <c r="BM158" s="901">
        <v>1</v>
      </c>
      <c r="BN158" s="902"/>
      <c r="BO158" s="919"/>
      <c r="BP158" s="2856">
        <f t="shared" ref="BP158:BP161" si="37">BN158*BO158*BM158</f>
        <v>0</v>
      </c>
      <c r="BQ158" s="2856"/>
      <c r="BR158" s="2085">
        <f t="shared" si="36"/>
        <v>0</v>
      </c>
      <c r="BS158" s="910"/>
      <c r="BT158" s="842"/>
      <c r="BU158" s="913"/>
      <c r="BV158" s="913"/>
      <c r="BW158" s="913"/>
      <c r="BX158" s="913"/>
      <c r="BY158" s="913"/>
      <c r="BZ158" s="910"/>
    </row>
    <row r="159" spans="1:79" s="36" customFormat="1" x14ac:dyDescent="0.25">
      <c r="A159"/>
      <c r="B159" s="3"/>
      <c r="C159" s="17"/>
      <c r="D159" s="1075"/>
      <c r="E159" s="2934" t="s">
        <v>27</v>
      </c>
      <c r="F159" s="2902"/>
      <c r="G159" s="2905"/>
      <c r="H159" s="1972"/>
      <c r="I159" s="904">
        <v>0</v>
      </c>
      <c r="J159" s="1295">
        <f>ROUNDDOWN(L159-I159,0)</f>
        <v>0</v>
      </c>
      <c r="K159" s="1300"/>
      <c r="L159" s="1921">
        <f>BP136</f>
        <v>0</v>
      </c>
      <c r="M159" s="1309"/>
      <c r="N159" s="29"/>
      <c r="BJ159" s="891"/>
      <c r="BK159" s="917"/>
      <c r="BL159" s="2277"/>
      <c r="BM159" s="901">
        <v>1</v>
      </c>
      <c r="BN159" s="902"/>
      <c r="BO159" s="919"/>
      <c r="BP159" s="2856">
        <f t="shared" si="37"/>
        <v>0</v>
      </c>
      <c r="BQ159" s="2856"/>
      <c r="BR159" s="2085">
        <f t="shared" si="36"/>
        <v>0</v>
      </c>
      <c r="BS159" s="913"/>
      <c r="BT159" s="913"/>
      <c r="BU159" s="910"/>
      <c r="BV159" s="910"/>
      <c r="BW159" s="910"/>
      <c r="BX159" s="910"/>
      <c r="BY159" s="910"/>
      <c r="BZ159" s="910"/>
    </row>
    <row r="160" spans="1:79" x14ac:dyDescent="0.25">
      <c r="C160" s="17"/>
      <c r="D160" s="1075"/>
      <c r="E160" s="2934" t="s">
        <v>28</v>
      </c>
      <c r="F160" s="2902"/>
      <c r="G160" s="2905"/>
      <c r="H160" s="1972"/>
      <c r="I160" s="904">
        <v>0</v>
      </c>
      <c r="J160" s="1295">
        <f>ROUNDDOWN(L160-I160,0)</f>
        <v>0</v>
      </c>
      <c r="K160" s="1300"/>
      <c r="L160" s="1921">
        <f>BR152</f>
        <v>0</v>
      </c>
      <c r="M160" s="1309"/>
      <c r="N160" s="20"/>
      <c r="U160"/>
      <c r="BJ160" s="1001"/>
      <c r="BK160" s="917"/>
      <c r="BL160" s="2277"/>
      <c r="BM160" s="901">
        <v>1</v>
      </c>
      <c r="BN160" s="902"/>
      <c r="BO160" s="919"/>
      <c r="BP160" s="2856">
        <f t="shared" si="37"/>
        <v>0</v>
      </c>
      <c r="BQ160" s="2856"/>
      <c r="BR160" s="2085">
        <f t="shared" si="36"/>
        <v>0</v>
      </c>
      <c r="BS160" s="910"/>
      <c r="BT160" s="913"/>
      <c r="BU160" s="913"/>
      <c r="BV160" s="913"/>
      <c r="BW160" s="913"/>
      <c r="BX160" s="913"/>
      <c r="BY160" s="913"/>
      <c r="BZ160" s="910"/>
    </row>
    <row r="161" spans="1:82" s="37" customFormat="1" ht="15" customHeight="1" x14ac:dyDescent="0.25">
      <c r="A161"/>
      <c r="B161" s="3"/>
      <c r="C161" s="17"/>
      <c r="D161" s="1075"/>
      <c r="E161" s="2934" t="s">
        <v>74</v>
      </c>
      <c r="F161" s="2902"/>
      <c r="G161" s="2905"/>
      <c r="H161" s="1972"/>
      <c r="I161" s="904">
        <v>0</v>
      </c>
      <c r="J161" s="1295">
        <f>ROUNDDOWN(L161-I161,0)</f>
        <v>0</v>
      </c>
      <c r="K161" s="1300"/>
      <c r="L161" s="1921">
        <f>BP162</f>
        <v>0</v>
      </c>
      <c r="M161" s="1309"/>
      <c r="N161" s="35"/>
      <c r="BJ161" s="1005"/>
      <c r="BK161" s="917"/>
      <c r="BL161" s="2277"/>
      <c r="BM161" s="901">
        <v>1</v>
      </c>
      <c r="BN161" s="902"/>
      <c r="BO161" s="919"/>
      <c r="BP161" s="2856">
        <f t="shared" si="37"/>
        <v>0</v>
      </c>
      <c r="BQ161" s="2856"/>
      <c r="BR161" s="2085">
        <f t="shared" si="36"/>
        <v>0</v>
      </c>
      <c r="BS161" s="913"/>
      <c r="BT161" s="910"/>
      <c r="BU161" s="910"/>
      <c r="BV161" s="910"/>
      <c r="BW161" s="910"/>
      <c r="BX161" s="910"/>
      <c r="BY161" s="910"/>
      <c r="BZ161" s="910"/>
    </row>
    <row r="162" spans="1:82" s="37" customFormat="1" ht="15" customHeight="1" thickBot="1" x14ac:dyDescent="0.3">
      <c r="A162"/>
      <c r="B162" s="3"/>
      <c r="C162" s="17"/>
      <c r="D162" s="1075"/>
      <c r="E162" s="2934" t="s">
        <v>29</v>
      </c>
      <c r="F162" s="2902"/>
      <c r="G162" s="2905"/>
      <c r="H162" s="1972"/>
      <c r="I162" s="904">
        <v>0</v>
      </c>
      <c r="J162" s="1295">
        <f>ROUNDDOWN(L162-I162,0)</f>
        <v>0</v>
      </c>
      <c r="K162" s="1300"/>
      <c r="L162" s="1921">
        <f>BP177</f>
        <v>0</v>
      </c>
      <c r="M162" s="1309"/>
      <c r="N162" s="35"/>
      <c r="BJ162" s="2832" t="s">
        <v>36</v>
      </c>
      <c r="BK162" s="2833"/>
      <c r="BL162" s="2833"/>
      <c r="BM162" s="2833"/>
      <c r="BN162" s="2833"/>
      <c r="BO162" s="2834"/>
      <c r="BP162" s="2864">
        <f>SUM(BP157:BP161)</f>
        <v>0</v>
      </c>
      <c r="BQ162" s="2865"/>
      <c r="BR162" s="913">
        <f>SUM(BR157:BR161)</f>
        <v>0</v>
      </c>
      <c r="BS162" s="910"/>
      <c r="BT162" s="913"/>
      <c r="BU162" s="913"/>
      <c r="BV162" s="913"/>
      <c r="BW162" s="913"/>
      <c r="BX162" s="913"/>
      <c r="BY162" s="913"/>
      <c r="BZ162" s="910"/>
    </row>
    <row r="163" spans="1:82" s="37" customFormat="1" ht="15" customHeight="1" x14ac:dyDescent="0.25">
      <c r="A163"/>
      <c r="B163" s="3"/>
      <c r="C163" s="17"/>
      <c r="D163" s="1075"/>
      <c r="E163" s="2931" t="s">
        <v>296</v>
      </c>
      <c r="F163" s="2932"/>
      <c r="G163" s="2933"/>
      <c r="H163" s="1974"/>
      <c r="I163" s="1295">
        <f>'Sub-Award Calc.'!C57</f>
        <v>0</v>
      </c>
      <c r="J163" s="2089">
        <f>'Sub-Award Calc.'!D57</f>
        <v>0</v>
      </c>
      <c r="K163" s="2089">
        <f>'Sub-Award Calc.'!E57</f>
        <v>0</v>
      </c>
      <c r="L163" s="1921">
        <f>'Sub-Award Calc.'!F57</f>
        <v>0</v>
      </c>
      <c r="M163" s="1309"/>
      <c r="N163" s="35"/>
      <c r="BJ163" s="910"/>
      <c r="BK163" s="910"/>
      <c r="BL163" s="2085"/>
      <c r="BM163" s="2085"/>
      <c r="BN163" s="910"/>
      <c r="BO163" s="910"/>
      <c r="BP163" s="913"/>
      <c r="BQ163" s="913"/>
      <c r="BR163" s="910"/>
      <c r="BS163" s="913"/>
      <c r="BT163" s="910"/>
      <c r="BU163" s="910"/>
      <c r="BV163" s="910"/>
      <c r="BW163" s="910"/>
      <c r="BX163" s="910"/>
      <c r="BY163" s="910"/>
      <c r="BZ163" s="910"/>
    </row>
    <row r="164" spans="1:82" s="10" customFormat="1" ht="15" hidden="1" customHeight="1" x14ac:dyDescent="0.25">
      <c r="A164" s="1601" t="s">
        <v>31</v>
      </c>
      <c r="B164" s="1600"/>
      <c r="C164" s="17"/>
      <c r="D164" s="1074"/>
      <c r="E164" s="1919"/>
      <c r="F164" s="2077" t="s">
        <v>313</v>
      </c>
      <c r="G164" s="2077"/>
      <c r="H164" s="2077"/>
      <c r="I164" s="1300"/>
      <c r="J164" s="1300">
        <f>'Sub-Award Calc.'!F7</f>
        <v>0</v>
      </c>
      <c r="K164" s="1604"/>
      <c r="L164" s="1922"/>
      <c r="M164" s="1322"/>
      <c r="N164" s="334"/>
      <c r="BJ164" s="2085"/>
      <c r="BK164" s="2085"/>
      <c r="BL164" s="2085"/>
      <c r="BM164" s="2085"/>
      <c r="BN164" s="2085"/>
      <c r="BO164" s="2085"/>
      <c r="BP164" s="2086"/>
      <c r="BQ164" s="2086"/>
      <c r="BR164" s="913"/>
      <c r="BS164" s="913"/>
      <c r="BT164" s="913"/>
      <c r="BU164" s="913"/>
      <c r="BV164" s="913"/>
      <c r="BW164" s="913"/>
      <c r="BX164" s="913"/>
      <c r="BY164" s="913"/>
      <c r="BZ164" s="910"/>
    </row>
    <row r="165" spans="1:82" s="10" customFormat="1" hidden="1" x14ac:dyDescent="0.25">
      <c r="A165" s="1601" t="s">
        <v>84</v>
      </c>
      <c r="B165" s="1280"/>
      <c r="C165" s="17"/>
      <c r="D165" s="1074"/>
      <c r="E165" s="1919"/>
      <c r="F165" s="2077" t="s">
        <v>314</v>
      </c>
      <c r="G165" s="2077"/>
      <c r="H165" s="2077"/>
      <c r="I165" s="1300"/>
      <c r="J165" s="1300">
        <f>'Sub-Award Calc.'!F57-'Sub-Award Calc.'!F7</f>
        <v>0</v>
      </c>
      <c r="K165" s="1344"/>
      <c r="L165" s="1923"/>
      <c r="M165" s="1322"/>
      <c r="N165" s="330"/>
      <c r="BJ165" s="2085"/>
      <c r="BK165" s="2085"/>
      <c r="BL165" s="2085"/>
      <c r="BM165" s="2085"/>
      <c r="BN165" s="2085"/>
      <c r="BO165" s="2085"/>
      <c r="BP165" s="2086"/>
      <c r="BQ165" s="2086"/>
      <c r="BR165" s="913"/>
      <c r="BS165" s="910"/>
      <c r="BT165" s="910"/>
      <c r="BU165" s="910"/>
      <c r="BV165" s="913"/>
      <c r="BW165" s="910"/>
      <c r="BX165" s="913"/>
      <c r="BY165" s="913"/>
      <c r="BZ165" s="913"/>
      <c r="CA165" s="913"/>
      <c r="CB165" s="913"/>
      <c r="CC165" s="910"/>
    </row>
    <row r="166" spans="1:82" s="37" customFormat="1" ht="17.25" hidden="1" customHeight="1" x14ac:dyDescent="0.25">
      <c r="A166" s="1601" t="s">
        <v>85</v>
      </c>
      <c r="B166" s="1602"/>
      <c r="C166" s="17"/>
      <c r="D166" s="1074"/>
      <c r="E166" s="1919"/>
      <c r="F166" s="1322"/>
      <c r="G166" s="1322"/>
      <c r="H166" s="1322"/>
      <c r="I166" s="1346"/>
      <c r="J166" s="2091">
        <f>'Sub-Award Calc.'!G57</f>
        <v>0</v>
      </c>
      <c r="K166" s="1344"/>
      <c r="L166" s="1923"/>
      <c r="M166" s="1322"/>
      <c r="N166" s="34"/>
      <c r="BJ166" s="2085"/>
      <c r="BK166" s="2085"/>
      <c r="BL166" s="2085"/>
      <c r="BM166" s="2085"/>
      <c r="BN166" s="2085"/>
      <c r="BO166" s="2085"/>
      <c r="BP166" s="2086"/>
      <c r="BQ166" s="2086"/>
      <c r="BR166" s="913"/>
      <c r="BS166" s="913"/>
      <c r="BT166" s="913"/>
      <c r="BU166" s="913"/>
      <c r="BV166" s="910"/>
      <c r="BW166" s="913"/>
      <c r="BX166" s="913"/>
      <c r="BY166" s="913"/>
      <c r="BZ166" s="913"/>
      <c r="CA166" s="913"/>
      <c r="CB166" s="913"/>
      <c r="CC166" s="910"/>
    </row>
    <row r="167" spans="1:82" s="37" customFormat="1" ht="17.25" customHeight="1" thickBot="1" x14ac:dyDescent="0.3">
      <c r="A167" s="1601" t="s">
        <v>86</v>
      </c>
      <c r="B167" s="1602"/>
      <c r="C167" s="17"/>
      <c r="D167" s="1074"/>
      <c r="E167" s="1919"/>
      <c r="F167" s="1322"/>
      <c r="G167" s="1322"/>
      <c r="H167" s="1322"/>
      <c r="I167" s="1346"/>
      <c r="J167" s="2092">
        <f>'Sub-Award Calc.'!I57</f>
        <v>0</v>
      </c>
      <c r="K167" s="1344"/>
      <c r="L167" s="1923"/>
      <c r="M167" s="1322"/>
      <c r="N167" s="34"/>
      <c r="BJ167" s="910"/>
      <c r="BK167" s="910"/>
      <c r="BL167" s="2085"/>
      <c r="BM167" s="2085"/>
      <c r="BN167" s="910"/>
      <c r="BO167" s="910"/>
      <c r="BP167" s="910"/>
      <c r="BQ167" s="910"/>
      <c r="BR167" s="913"/>
      <c r="BS167" s="913"/>
      <c r="BT167" s="913"/>
      <c r="BU167" s="913"/>
      <c r="BV167" s="910"/>
      <c r="BW167" s="913"/>
      <c r="BX167" s="910"/>
      <c r="BY167" s="910"/>
      <c r="BZ167" s="910"/>
      <c r="CA167" s="910"/>
      <c r="CB167" s="910"/>
      <c r="CC167" s="910"/>
    </row>
    <row r="168" spans="1:82" s="37" customFormat="1" ht="17.25" customHeight="1" x14ac:dyDescent="0.25">
      <c r="A168" s="1601"/>
      <c r="B168" s="1602"/>
      <c r="C168" s="736"/>
      <c r="D168" s="944"/>
      <c r="E168" s="1919"/>
      <c r="F168" s="1322"/>
      <c r="G168" s="1322"/>
      <c r="H168" s="1322"/>
      <c r="I168" s="1346"/>
      <c r="J168" s="2092">
        <f>'Sub-Award Calc.'!K57</f>
        <v>0</v>
      </c>
      <c r="K168" s="1344"/>
      <c r="L168" s="1923"/>
      <c r="M168" s="1322"/>
      <c r="N168" s="34"/>
      <c r="BJ168" s="892" t="s">
        <v>69</v>
      </c>
      <c r="BK168" s="712"/>
      <c r="BL168" s="712"/>
      <c r="BM168" s="712"/>
      <c r="BN168" s="712"/>
      <c r="BO168" s="712"/>
      <c r="BP168" s="2992"/>
      <c r="BQ168" s="2993"/>
      <c r="BR168" s="913"/>
      <c r="BS168" s="913"/>
      <c r="BT168" s="913"/>
      <c r="BU168" s="910"/>
      <c r="BV168" s="913"/>
      <c r="BW168" s="910"/>
      <c r="BX168" s="910"/>
      <c r="BY168" s="910"/>
      <c r="BZ168" s="910"/>
      <c r="CA168" s="910"/>
      <c r="CB168" s="910"/>
    </row>
    <row r="169" spans="1:82" s="37" customFormat="1" ht="17.25" customHeight="1" x14ac:dyDescent="0.25">
      <c r="A169" s="1601"/>
      <c r="B169" s="1602"/>
      <c r="C169" s="736"/>
      <c r="D169" s="944"/>
      <c r="E169" s="1919"/>
      <c r="F169" s="1322"/>
      <c r="G169" s="1322"/>
      <c r="H169" s="1322"/>
      <c r="I169" s="1346"/>
      <c r="J169" s="2092">
        <f>'Sub-Award Calc.'!L57</f>
        <v>0</v>
      </c>
      <c r="K169" s="1344"/>
      <c r="L169" s="1923"/>
      <c r="M169" s="1322"/>
      <c r="N169" s="34"/>
      <c r="BJ169" s="2084"/>
      <c r="BK169" s="2345" t="s">
        <v>63</v>
      </c>
      <c r="BL169" s="2278" t="s">
        <v>319</v>
      </c>
      <c r="BM169" s="2355" t="s">
        <v>306</v>
      </c>
      <c r="BN169" s="2355" t="s">
        <v>306</v>
      </c>
      <c r="BO169" s="2355" t="s">
        <v>65</v>
      </c>
      <c r="BP169" s="2994" t="s">
        <v>15</v>
      </c>
      <c r="BQ169" s="2995"/>
      <c r="BR169" s="913"/>
      <c r="BS169" s="913"/>
      <c r="BT169" s="913"/>
      <c r="BU169" s="910"/>
      <c r="BV169" s="913"/>
      <c r="BW169" s="910"/>
      <c r="BX169" s="910"/>
      <c r="BY169" s="910"/>
      <c r="BZ169" s="910"/>
      <c r="CA169" s="910"/>
      <c r="CB169" s="910"/>
    </row>
    <row r="170" spans="1:82" s="37" customFormat="1" ht="17.25" customHeight="1" x14ac:dyDescent="0.25">
      <c r="A170" s="1822"/>
      <c r="B170" s="1372"/>
      <c r="C170" s="736"/>
      <c r="D170" s="1322"/>
      <c r="E170" s="1919"/>
      <c r="F170" s="1322"/>
      <c r="G170" s="1322"/>
      <c r="H170" s="1322"/>
      <c r="I170" s="1322"/>
      <c r="J170" s="1322"/>
      <c r="K170" s="1322"/>
      <c r="L170" s="1920"/>
      <c r="M170" s="1322"/>
      <c r="N170" s="34"/>
      <c r="BJ170" s="2084" t="s">
        <v>70</v>
      </c>
      <c r="BK170" s="1217"/>
      <c r="BL170" s="2088"/>
      <c r="BM170" s="2063">
        <v>1</v>
      </c>
      <c r="BN170" s="2063">
        <v>1</v>
      </c>
      <c r="BO170" s="2088"/>
      <c r="BP170" s="2856">
        <f t="shared" ref="BP170:BP176" si="38">BN170*BO170*BM170</f>
        <v>0</v>
      </c>
      <c r="BQ170" s="2856"/>
      <c r="BR170" s="2085">
        <f t="shared" ref="BR170:BR176" si="39">IF(BL170="Evaluation",BO170,0)</f>
        <v>0</v>
      </c>
      <c r="BS170" s="913"/>
      <c r="BT170" s="913"/>
      <c r="BU170" s="913"/>
      <c r="BV170" s="913"/>
      <c r="BW170" s="913"/>
      <c r="BX170" s="910"/>
      <c r="BY170" s="910"/>
      <c r="BZ170" s="910"/>
      <c r="CA170" s="910"/>
      <c r="CB170" s="910"/>
      <c r="CC170" s="910"/>
    </row>
    <row r="171" spans="1:82" s="37" customFormat="1" ht="17.25" customHeight="1" x14ac:dyDescent="0.25">
      <c r="A171" s="1605"/>
      <c r="B171" s="1280"/>
      <c r="C171" s="17"/>
      <c r="D171" s="1074"/>
      <c r="E171" s="1919"/>
      <c r="F171" s="1322"/>
      <c r="G171" s="1322"/>
      <c r="H171" s="1322"/>
      <c r="I171" s="1322"/>
      <c r="J171" s="1322"/>
      <c r="K171" s="1322"/>
      <c r="L171" s="1920"/>
      <c r="M171" s="1322"/>
      <c r="N171" s="34"/>
      <c r="BJ171" s="2084" t="s">
        <v>71</v>
      </c>
      <c r="BK171" s="905"/>
      <c r="BL171" s="2346"/>
      <c r="BM171" s="902">
        <v>1</v>
      </c>
      <c r="BN171" s="902">
        <v>1</v>
      </c>
      <c r="BO171" s="2346"/>
      <c r="BP171" s="2856">
        <f t="shared" si="38"/>
        <v>0</v>
      </c>
      <c r="BQ171" s="2856"/>
      <c r="BR171" s="2085">
        <f t="shared" si="39"/>
        <v>0</v>
      </c>
      <c r="BS171" s="897"/>
      <c r="BT171" s="897"/>
      <c r="BU171" s="913"/>
      <c r="BV171" s="913"/>
      <c r="BW171" s="913"/>
      <c r="BX171" s="913"/>
      <c r="BY171" s="913"/>
      <c r="BZ171" s="913"/>
      <c r="CA171" s="913"/>
      <c r="CB171" s="913"/>
      <c r="CC171" s="910"/>
    </row>
    <row r="172" spans="1:82" s="37" customFormat="1" ht="17.25" customHeight="1" x14ac:dyDescent="0.25">
      <c r="A172" s="2902"/>
      <c r="B172" s="2902"/>
      <c r="C172" s="17"/>
      <c r="D172" s="1074"/>
      <c r="E172" s="1919"/>
      <c r="F172" s="1322"/>
      <c r="G172" s="1322"/>
      <c r="H172" s="1322"/>
      <c r="I172" s="2794" t="s">
        <v>294</v>
      </c>
      <c r="J172" s="2795"/>
      <c r="K172" s="1837">
        <f>BP194</f>
        <v>0</v>
      </c>
      <c r="L172" s="1921">
        <f>K172</f>
        <v>0</v>
      </c>
      <c r="M172" s="1322"/>
      <c r="N172" s="34"/>
      <c r="BJ172" s="2084" t="s">
        <v>72</v>
      </c>
      <c r="BK172" s="905"/>
      <c r="BL172" s="2346"/>
      <c r="BM172" s="902">
        <v>1</v>
      </c>
      <c r="BN172" s="902">
        <v>1</v>
      </c>
      <c r="BO172" s="2346"/>
      <c r="BP172" s="2856">
        <f t="shared" si="38"/>
        <v>0</v>
      </c>
      <c r="BQ172" s="2856"/>
      <c r="BR172" s="2085">
        <f t="shared" si="39"/>
        <v>0</v>
      </c>
      <c r="BS172" s="913"/>
      <c r="BT172" s="913"/>
      <c r="BU172" s="913"/>
      <c r="BV172" s="913"/>
      <c r="BW172" s="913"/>
      <c r="BX172" s="913"/>
      <c r="BY172" s="913"/>
      <c r="BZ172" s="913"/>
      <c r="CA172" s="913"/>
      <c r="CB172" s="913"/>
      <c r="CC172" s="910"/>
    </row>
    <row r="173" spans="1:82" s="38" customFormat="1" ht="17.25" customHeight="1" thickBot="1" x14ac:dyDescent="0.3">
      <c r="A173" s="1605"/>
      <c r="B173" s="1280"/>
      <c r="C173" s="17"/>
      <c r="D173" s="1074"/>
      <c r="E173" s="1919"/>
      <c r="F173" s="1322"/>
      <c r="G173" s="1322"/>
      <c r="H173" s="1322"/>
      <c r="I173" s="1322"/>
      <c r="J173" s="1322"/>
      <c r="K173" s="1322"/>
      <c r="L173" s="1920"/>
      <c r="M173" s="1322"/>
      <c r="N173" s="20"/>
      <c r="BJ173" s="2084" t="s">
        <v>62</v>
      </c>
      <c r="BK173" s="905"/>
      <c r="BL173" s="2346"/>
      <c r="BM173" s="902">
        <v>1</v>
      </c>
      <c r="BN173" s="902">
        <v>1</v>
      </c>
      <c r="BO173" s="2346"/>
      <c r="BP173" s="2856">
        <f t="shared" si="38"/>
        <v>0</v>
      </c>
      <c r="BQ173" s="2856"/>
      <c r="BR173" s="2085">
        <f t="shared" si="39"/>
        <v>0</v>
      </c>
      <c r="BS173" s="910"/>
      <c r="BT173" s="910"/>
      <c r="BU173" s="913"/>
      <c r="BV173" s="897"/>
      <c r="BW173" s="897"/>
      <c r="BX173" s="913"/>
      <c r="BY173" s="913"/>
      <c r="BZ173" s="913"/>
      <c r="CA173" s="913"/>
      <c r="CB173" s="913"/>
      <c r="CC173" s="913"/>
      <c r="CD173" s="910"/>
    </row>
    <row r="174" spans="1:82" s="36" customFormat="1" ht="17.25" customHeight="1" thickBot="1" x14ac:dyDescent="0.3">
      <c r="A174" s="1812"/>
      <c r="B174" s="1305"/>
      <c r="C174" s="1027"/>
      <c r="D174" s="1069"/>
      <c r="E174" s="3037" t="s">
        <v>290</v>
      </c>
      <c r="F174" s="3038"/>
      <c r="G174" s="3038"/>
      <c r="H174" s="1980"/>
      <c r="I174" s="1390">
        <f>SUM(I159,I160,I161,I162,I163)</f>
        <v>0</v>
      </c>
      <c r="J174" s="1390">
        <f>SUM(J159,J160,J161,J162,J163)</f>
        <v>0</v>
      </c>
      <c r="K174" s="1387">
        <f>K172</f>
        <v>0</v>
      </c>
      <c r="L174" s="1391">
        <f>SUM(I174,J174,K174)</f>
        <v>0</v>
      </c>
      <c r="M174" s="1308"/>
      <c r="N174" s="674"/>
      <c r="BJ174" s="2084" t="s">
        <v>62</v>
      </c>
      <c r="BK174" s="905"/>
      <c r="BL174" s="2346"/>
      <c r="BM174" s="902">
        <v>1</v>
      </c>
      <c r="BN174" s="902">
        <v>1</v>
      </c>
      <c r="BO174" s="2346"/>
      <c r="BP174" s="2856">
        <f t="shared" si="38"/>
        <v>0</v>
      </c>
      <c r="BQ174" s="2856"/>
      <c r="BR174" s="2085">
        <f t="shared" si="39"/>
        <v>0</v>
      </c>
      <c r="BS174" s="910"/>
      <c r="BT174" s="910"/>
      <c r="BU174" s="913"/>
      <c r="BV174" s="913"/>
      <c r="BW174" s="913"/>
      <c r="BX174" s="897"/>
      <c r="BY174" s="897"/>
      <c r="BZ174" s="897"/>
      <c r="CA174" s="897"/>
      <c r="CB174" s="913"/>
      <c r="CC174" s="913"/>
      <c r="CD174" s="910"/>
    </row>
    <row r="175" spans="1:82" x14ac:dyDescent="0.25">
      <c r="A175" s="1680"/>
      <c r="B175" s="1305"/>
      <c r="C175" s="1066"/>
      <c r="D175" s="1077"/>
      <c r="E175" s="1674"/>
      <c r="F175" s="1674"/>
      <c r="G175" s="1308"/>
      <c r="H175" s="1308"/>
      <c r="I175" s="1308"/>
      <c r="J175" s="1308"/>
      <c r="K175" s="1308"/>
      <c r="L175" s="1308"/>
      <c r="M175" s="1674"/>
      <c r="N175" s="336"/>
      <c r="U175"/>
      <c r="BJ175" s="2084" t="s">
        <v>62</v>
      </c>
      <c r="BK175" s="905"/>
      <c r="BL175" s="2346"/>
      <c r="BM175" s="902">
        <v>1</v>
      </c>
      <c r="BN175" s="902">
        <v>1</v>
      </c>
      <c r="BO175" s="2346"/>
      <c r="BP175" s="2856">
        <f t="shared" si="38"/>
        <v>0</v>
      </c>
      <c r="BQ175" s="2856"/>
      <c r="BR175" s="2085">
        <f t="shared" si="39"/>
        <v>0</v>
      </c>
      <c r="BS175" s="910"/>
      <c r="BT175" s="910"/>
      <c r="BU175" s="913"/>
      <c r="BV175" s="913"/>
      <c r="BW175" s="913"/>
      <c r="BX175" s="913"/>
      <c r="BY175" s="913"/>
      <c r="BZ175" s="913"/>
      <c r="CA175" s="910"/>
      <c r="CB175" s="913"/>
      <c r="CC175" s="913"/>
      <c r="CD175" s="910"/>
    </row>
    <row r="176" spans="1:82" ht="15.75" thickBot="1" x14ac:dyDescent="0.3">
      <c r="A176" s="1605"/>
      <c r="B176" s="1280"/>
      <c r="C176" s="17"/>
      <c r="D176" s="1073"/>
      <c r="E176" s="948"/>
      <c r="F176" s="948"/>
      <c r="G176" s="948"/>
      <c r="H176" s="948"/>
      <c r="I176" s="948"/>
      <c r="J176" s="948"/>
      <c r="K176" s="948"/>
      <c r="L176" s="963"/>
      <c r="M176" s="948"/>
      <c r="N176" s="336"/>
      <c r="U176"/>
      <c r="BJ176" s="1002" t="s">
        <v>62</v>
      </c>
      <c r="BK176" s="905"/>
      <c r="BL176" s="2346"/>
      <c r="BM176" s="902">
        <v>1</v>
      </c>
      <c r="BN176" s="902">
        <v>1</v>
      </c>
      <c r="BO176" s="2346"/>
      <c r="BP176" s="2856">
        <f t="shared" si="38"/>
        <v>0</v>
      </c>
      <c r="BQ176" s="2856"/>
      <c r="BR176" s="2085">
        <f t="shared" si="39"/>
        <v>0</v>
      </c>
      <c r="BS176" s="910"/>
      <c r="BT176" s="910"/>
      <c r="BU176" s="913"/>
      <c r="BV176" s="913"/>
      <c r="BW176" s="913"/>
      <c r="BX176" s="913"/>
      <c r="BY176" s="913"/>
      <c r="BZ176" s="913"/>
      <c r="CA176" s="910"/>
      <c r="CB176" s="897"/>
      <c r="CC176" s="897"/>
      <c r="CD176" s="910"/>
    </row>
    <row r="177" spans="1:80" ht="15.75" thickBot="1" x14ac:dyDescent="0.3">
      <c r="A177" s="1818"/>
      <c r="B177" s="1818"/>
      <c r="C177" s="1820"/>
      <c r="D177" s="1817"/>
      <c r="E177" s="3039" t="s">
        <v>33</v>
      </c>
      <c r="F177" s="3040"/>
      <c r="G177" s="3040"/>
      <c r="H177" s="1981"/>
      <c r="I177" s="1390">
        <f>SUM(I146,I149,I152,I155,I174)</f>
        <v>0</v>
      </c>
      <c r="J177" s="1390">
        <f>SUM(J146,J149,J152,J155,J174)</f>
        <v>0</v>
      </c>
      <c r="K177" s="1387">
        <f>K174</f>
        <v>0</v>
      </c>
      <c r="L177" s="1391">
        <f>SUM(I177,J177,K177)</f>
        <v>0</v>
      </c>
      <c r="M177" s="1308"/>
      <c r="N177" s="756"/>
      <c r="O177" s="2"/>
      <c r="P177" s="2"/>
      <c r="U177"/>
      <c r="BJ177" s="2832" t="s">
        <v>217</v>
      </c>
      <c r="BK177" s="2833"/>
      <c r="BL177" s="2833"/>
      <c r="BM177" s="2833"/>
      <c r="BN177" s="2833"/>
      <c r="BO177" s="2834"/>
      <c r="BP177" s="2988">
        <f>SUM(BP170,BP171,BP172,BP173,BP174,BP175,BP176)</f>
        <v>0</v>
      </c>
      <c r="BQ177" s="2989"/>
      <c r="BR177" s="2085">
        <f>SUM(BR170:BR176)</f>
        <v>0</v>
      </c>
      <c r="BS177" s="910"/>
      <c r="BT177" s="910"/>
      <c r="BU177" s="913"/>
      <c r="BV177" s="913"/>
      <c r="BW177" s="913"/>
      <c r="BX177" s="913"/>
      <c r="BY177" s="913"/>
      <c r="BZ177" s="913"/>
      <c r="CA177" s="910"/>
    </row>
    <row r="178" spans="1:80" ht="15.75" thickBot="1" x14ac:dyDescent="0.3">
      <c r="A178" s="1584"/>
      <c r="B178" s="1824" t="s">
        <v>223</v>
      </c>
      <c r="C178" s="17"/>
      <c r="D178" s="1074"/>
      <c r="E178" s="1322"/>
      <c r="F178" s="1322"/>
      <c r="G178" s="1322"/>
      <c r="H178" s="1322"/>
      <c r="I178" s="1322"/>
      <c r="J178" s="1360"/>
      <c r="K178" s="1322"/>
      <c r="L178" s="1308"/>
      <c r="M178" s="1322"/>
      <c r="N178" s="336"/>
      <c r="O178" s="2"/>
      <c r="P178" s="2"/>
      <c r="U178"/>
      <c r="BJ178" s="910"/>
      <c r="BK178" s="910"/>
      <c r="BL178" s="2085"/>
      <c r="BM178" s="910"/>
      <c r="BN178" s="910"/>
      <c r="BO178" s="910"/>
      <c r="BP178" s="910"/>
      <c r="BQ178" s="910"/>
      <c r="BR178" s="910"/>
      <c r="BS178" s="910"/>
      <c r="BT178" s="913"/>
      <c r="BU178" s="913"/>
      <c r="BV178" s="913"/>
      <c r="BW178" s="913"/>
      <c r="BX178" s="913"/>
      <c r="BY178" s="913"/>
      <c r="BZ178" s="910"/>
    </row>
    <row r="179" spans="1:80" ht="15.75" thickBot="1" x14ac:dyDescent="0.3">
      <c r="A179" s="1621"/>
      <c r="B179" s="1825">
        <f>'BP1'!B178</f>
        <v>33</v>
      </c>
      <c r="C179" s="1027"/>
      <c r="D179" s="1069"/>
      <c r="E179" s="2930" t="s">
        <v>34</v>
      </c>
      <c r="F179" s="2930"/>
      <c r="G179" s="2930"/>
      <c r="H179" s="2930"/>
      <c r="I179" s="2966"/>
      <c r="J179" s="1296">
        <f>IF('Cover Sheet and Summary'!B12="mtdc",SUM(L146,L149,L159,L160,L161,L162,J164),(IF('Cover Sheet and Summary'!B12="TDC",SUM(I177,J177),(IF('Cover Sheet and Summary'!B12="tfc",J177,(IF('Cover Sheet and Summary'!B12="TFC Unrecovered Indirect",J177,L177)))))))</f>
        <v>0</v>
      </c>
      <c r="K179" s="1308"/>
      <c r="L179" s="1619">
        <f>SUM(J146,J149,J159,J160,J162,J164)</f>
        <v>0</v>
      </c>
      <c r="M179" s="1308"/>
      <c r="N179" s="326"/>
      <c r="O179" s="2"/>
      <c r="P179" s="2"/>
      <c r="U179"/>
      <c r="BJ179" s="911" t="s">
        <v>215</v>
      </c>
      <c r="BK179" s="893"/>
      <c r="BL179" s="893"/>
      <c r="BM179" s="893"/>
      <c r="BN179" s="2403"/>
      <c r="BO179" s="2403"/>
      <c r="BP179" s="893"/>
      <c r="BQ179" s="895"/>
      <c r="BR179" s="910"/>
      <c r="BS179" s="910"/>
      <c r="BT179" s="910"/>
      <c r="BU179" s="913"/>
      <c r="BV179" s="913"/>
      <c r="BW179" s="913"/>
      <c r="BX179" s="913"/>
      <c r="BY179" s="913"/>
      <c r="BZ179" s="913"/>
      <c r="CA179" s="910"/>
    </row>
    <row r="180" spans="1:80" x14ac:dyDescent="0.25">
      <c r="A180" s="1286"/>
      <c r="B180" s="1280"/>
      <c r="C180" s="17"/>
      <c r="D180" s="1074"/>
      <c r="E180" s="1322"/>
      <c r="F180" s="1322"/>
      <c r="G180" s="1322"/>
      <c r="H180" s="1322"/>
      <c r="I180" s="1799"/>
      <c r="J180" s="2499">
        <f>J179*0.33</f>
        <v>0</v>
      </c>
      <c r="K180" s="1322"/>
      <c r="L180" s="1619"/>
      <c r="M180" s="1322"/>
      <c r="N180" s="326"/>
      <c r="O180" s="2"/>
      <c r="P180" s="2"/>
      <c r="U180"/>
      <c r="BJ180" s="899" t="s">
        <v>216</v>
      </c>
      <c r="BK180" s="897"/>
      <c r="BL180" s="897"/>
      <c r="BM180" s="897"/>
      <c r="BN180" s="2404"/>
      <c r="BO180" s="2404"/>
      <c r="BP180" s="897"/>
      <c r="BQ180" s="900"/>
      <c r="BR180" s="910"/>
      <c r="BS180" s="910"/>
      <c r="BT180" s="910"/>
      <c r="BU180" s="913"/>
      <c r="BV180" s="913"/>
      <c r="BW180" s="913"/>
      <c r="BX180" s="913"/>
      <c r="BY180" s="913"/>
      <c r="BZ180" s="913"/>
      <c r="CA180" s="910"/>
    </row>
    <row r="181" spans="1:80" x14ac:dyDescent="0.25">
      <c r="A181" s="1675" t="s">
        <v>35</v>
      </c>
      <c r="B181" s="1609"/>
      <c r="C181" s="1112"/>
      <c r="D181" s="1116"/>
      <c r="E181" s="1361"/>
      <c r="F181" s="1361"/>
      <c r="G181" s="1361"/>
      <c r="H181" s="1361"/>
      <c r="I181" s="1619"/>
      <c r="J181" s="2096">
        <f>ROUNDDOWN(B179/(100-B179)*SUM(J177-J164),0)</f>
        <v>0</v>
      </c>
      <c r="K181" s="1363"/>
      <c r="L181" s="1620"/>
      <c r="M181" s="1363"/>
      <c r="N181" s="326"/>
      <c r="O181" s="2"/>
      <c r="P181" s="2"/>
      <c r="U181"/>
      <c r="BJ181" s="1001"/>
      <c r="BK181" s="2406"/>
      <c r="BL181" s="2406"/>
      <c r="BM181" s="2406"/>
      <c r="BN181" s="2406"/>
      <c r="BO181" s="2406"/>
      <c r="BP181" s="121"/>
      <c r="BQ181" s="900"/>
      <c r="BR181" s="910"/>
      <c r="BS181" s="910"/>
      <c r="BT181" s="910"/>
      <c r="BU181" s="910"/>
      <c r="BV181" s="910"/>
      <c r="BW181" s="910"/>
      <c r="BX181" s="910"/>
      <c r="BY181" s="910"/>
      <c r="BZ181" s="910"/>
      <c r="CA181" s="910"/>
    </row>
    <row r="182" spans="1:80" x14ac:dyDescent="0.25">
      <c r="A182" s="1675" t="s">
        <v>44</v>
      </c>
      <c r="B182" s="1609"/>
      <c r="C182" s="1113"/>
      <c r="D182" s="1116"/>
      <c r="E182" s="1361"/>
      <c r="F182" s="1361"/>
      <c r="G182" s="1361"/>
      <c r="H182" s="1361"/>
      <c r="I182" s="1619" t="e">
        <f>ROUNDDOWN(0.29*E179,0)</f>
        <v>#VALUE!</v>
      </c>
      <c r="J182" s="2096">
        <f>ROUNDDOWN(B179*J179/100,0)</f>
        <v>0</v>
      </c>
      <c r="K182" s="1363"/>
      <c r="L182" s="1619">
        <f>ROUNDDOWN(0.29*L179,0)</f>
        <v>0</v>
      </c>
      <c r="M182" s="1363"/>
      <c r="N182" s="326"/>
      <c r="O182" s="2"/>
      <c r="P182" s="2"/>
      <c r="U182"/>
      <c r="BJ182" s="243"/>
      <c r="BK182" s="2404" t="s">
        <v>153</v>
      </c>
      <c r="BL182" s="2404" t="s">
        <v>319</v>
      </c>
      <c r="BM182" s="2407" t="s">
        <v>341</v>
      </c>
      <c r="BN182" s="2737" t="s">
        <v>63</v>
      </c>
      <c r="BO182" s="2737"/>
      <c r="BP182" s="2385" t="s">
        <v>154</v>
      </c>
      <c r="BQ182" s="2405" t="s">
        <v>15</v>
      </c>
      <c r="BR182" s="910"/>
      <c r="BS182" s="910"/>
      <c r="BT182" s="910"/>
      <c r="BU182" s="910"/>
      <c r="BV182" s="910"/>
      <c r="BW182" s="910"/>
      <c r="BX182" s="910"/>
      <c r="BY182" s="910"/>
      <c r="BZ182" s="910"/>
      <c r="CA182" s="910"/>
    </row>
    <row r="183" spans="1:80" x14ac:dyDescent="0.25">
      <c r="A183" s="1675" t="s">
        <v>45</v>
      </c>
      <c r="B183" s="1357"/>
      <c r="C183" s="1113"/>
      <c r="D183" s="1116"/>
      <c r="E183" s="1361"/>
      <c r="F183" s="1361"/>
      <c r="G183" s="1361"/>
      <c r="H183" s="1361"/>
      <c r="I183" s="1361"/>
      <c r="J183" s="2096">
        <f>ROUNDDOWN(B179*(L177-J164)/100,0)</f>
        <v>0</v>
      </c>
      <c r="K183" s="1363"/>
      <c r="L183" s="1363"/>
      <c r="M183" s="1363"/>
      <c r="N183" s="326"/>
      <c r="O183" s="2"/>
      <c r="P183" s="2"/>
      <c r="U183"/>
      <c r="BJ183" s="243"/>
      <c r="BK183" s="1093" t="s">
        <v>343</v>
      </c>
      <c r="BL183" s="2408"/>
      <c r="BM183" s="901"/>
      <c r="BN183" s="2729" t="s">
        <v>344</v>
      </c>
      <c r="BO183" s="2736"/>
      <c r="BP183" s="2432">
        <v>23.07</v>
      </c>
      <c r="BQ183" s="2410">
        <f>BP183*BM183</f>
        <v>0</v>
      </c>
      <c r="BR183" s="910">
        <f>IF(BL183="Evaluation",BP183,0)</f>
        <v>0</v>
      </c>
      <c r="BS183" s="910"/>
      <c r="BT183" s="910"/>
      <c r="BU183" s="910"/>
      <c r="BV183" s="910"/>
      <c r="BW183" s="910"/>
      <c r="BX183" s="910"/>
      <c r="BY183" s="910"/>
      <c r="BZ183" s="910"/>
      <c r="CA183" s="910"/>
      <c r="CB183" s="910"/>
    </row>
    <row r="184" spans="1:80" x14ac:dyDescent="0.25">
      <c r="A184" s="1676" t="s">
        <v>139</v>
      </c>
      <c r="B184" s="1610"/>
      <c r="C184" s="1114"/>
      <c r="D184" s="1117"/>
      <c r="E184" s="1362"/>
      <c r="F184" s="1362"/>
      <c r="G184" s="1362"/>
      <c r="H184" s="1362"/>
      <c r="I184" s="1362"/>
      <c r="J184" s="2096">
        <f>IF(J181&gt;J182,J182,J181)</f>
        <v>0</v>
      </c>
      <c r="K184" s="1285"/>
      <c r="L184" s="1363"/>
      <c r="M184" s="1285"/>
      <c r="N184" s="326"/>
      <c r="O184" s="2"/>
      <c r="P184" s="2"/>
      <c r="U184"/>
      <c r="BJ184" s="243"/>
      <c r="BK184" s="1092" t="s">
        <v>346</v>
      </c>
      <c r="BL184" s="2408"/>
      <c r="BM184" s="901">
        <v>1</v>
      </c>
      <c r="BN184" s="2734" t="s">
        <v>349</v>
      </c>
      <c r="BO184" s="2735"/>
      <c r="BP184" s="919"/>
      <c r="BQ184" s="2410">
        <f t="shared" ref="BQ184:BQ193" si="40">BP184*BM184</f>
        <v>0</v>
      </c>
      <c r="BR184" s="2085">
        <f t="shared" ref="BR184:BR193" si="41">IF(BL184="Evaluation",BP184,0)</f>
        <v>0</v>
      </c>
      <c r="BS184" s="910"/>
      <c r="BT184" s="910"/>
      <c r="BU184" s="910"/>
      <c r="BV184" s="910"/>
      <c r="BW184" s="910"/>
      <c r="BX184" s="910"/>
      <c r="BY184" s="910"/>
      <c r="BZ184" s="910"/>
      <c r="CA184" s="910"/>
      <c r="CB184" s="910"/>
    </row>
    <row r="185" spans="1:80" ht="15.75" thickBot="1" x14ac:dyDescent="0.3">
      <c r="A185" s="1637"/>
      <c r="B185" s="1610"/>
      <c r="C185" s="1114"/>
      <c r="D185" s="1117"/>
      <c r="E185" s="1362"/>
      <c r="F185" s="1362"/>
      <c r="G185" s="1362"/>
      <c r="H185" s="1362"/>
      <c r="I185" s="1362"/>
      <c r="J185" s="2097">
        <f>ROUNDDOWN((L177-J164)*B179/100,0)</f>
        <v>0</v>
      </c>
      <c r="K185" s="1322"/>
      <c r="L185" s="1308"/>
      <c r="M185" s="1322"/>
      <c r="N185" s="326"/>
      <c r="O185" s="2"/>
      <c r="P185" s="2"/>
      <c r="U185"/>
      <c r="BJ185" s="243"/>
      <c r="BK185" s="1092" t="s">
        <v>25</v>
      </c>
      <c r="BL185" s="2408"/>
      <c r="BM185" s="901">
        <v>1</v>
      </c>
      <c r="BN185" s="2734" t="s">
        <v>348</v>
      </c>
      <c r="BO185" s="2735"/>
      <c r="BP185" s="919"/>
      <c r="BQ185" s="2410">
        <f t="shared" si="40"/>
        <v>0</v>
      </c>
      <c r="BR185" s="2085">
        <f t="shared" si="41"/>
        <v>0</v>
      </c>
      <c r="BS185" s="910"/>
      <c r="BT185" s="910"/>
      <c r="BU185" s="910"/>
      <c r="BV185" s="910"/>
      <c r="BW185" s="910"/>
      <c r="BX185" s="910"/>
      <c r="BY185" s="910"/>
      <c r="BZ185" s="910"/>
      <c r="CA185" s="910"/>
      <c r="CB185" s="910"/>
    </row>
    <row r="186" spans="1:80" ht="15.75" thickBot="1" x14ac:dyDescent="0.3">
      <c r="A186" s="1813"/>
      <c r="B186" s="1359"/>
      <c r="C186" s="968"/>
      <c r="D186" s="1801"/>
      <c r="E186" s="2927" t="s">
        <v>166</v>
      </c>
      <c r="F186" s="2928"/>
      <c r="G186" s="2928"/>
      <c r="H186" s="2928"/>
      <c r="I186" s="2929"/>
      <c r="J186" s="1388">
        <f>IF(AND('Cover Sheet and Summary'!B12="tfc",J181&lt;J182),J181,IF('Cover Sheet and Summary'!B12="tdc",J183,IF('Cover Sheet and Summary'!B12="MTDC",J182,IF('Cover Sheet and Summary'!B12="Custom Indirects",J185,J184))))</f>
        <v>0</v>
      </c>
      <c r="K186" s="1692"/>
      <c r="L186" s="1308"/>
      <c r="M186" s="1308"/>
      <c r="N186" s="326"/>
      <c r="O186" s="2"/>
      <c r="P186" s="2"/>
      <c r="U186"/>
      <c r="BJ186" s="243"/>
      <c r="BK186" s="905"/>
      <c r="BL186" s="2408"/>
      <c r="BM186" s="901">
        <v>1</v>
      </c>
      <c r="BN186" s="2731"/>
      <c r="BO186" s="2733"/>
      <c r="BP186" s="919"/>
      <c r="BQ186" s="2410">
        <f t="shared" si="40"/>
        <v>0</v>
      </c>
      <c r="BR186" s="2085">
        <f t="shared" si="41"/>
        <v>0</v>
      </c>
      <c r="BS186" s="910"/>
      <c r="BT186" s="910"/>
      <c r="BU186" s="910"/>
      <c r="BV186" s="910"/>
      <c r="BW186" s="910"/>
      <c r="BX186" s="910"/>
      <c r="BY186" s="910"/>
      <c r="BZ186" s="910"/>
      <c r="CA186" s="910"/>
      <c r="CB186" s="910"/>
    </row>
    <row r="187" spans="1:80" x14ac:dyDescent="0.25">
      <c r="A187" s="1611" t="s">
        <v>81</v>
      </c>
      <c r="B187" s="1367"/>
      <c r="C187" s="1037"/>
      <c r="D187" s="1069"/>
      <c r="E187" s="1308"/>
      <c r="F187" s="1308"/>
      <c r="G187" s="1308"/>
      <c r="H187" s="1308"/>
      <c r="I187" s="1308"/>
      <c r="J187" s="1307"/>
      <c r="K187" s="1308"/>
      <c r="L187" s="1308"/>
      <c r="M187" s="1308"/>
      <c r="N187" s="326"/>
      <c r="O187" s="2"/>
      <c r="P187" s="2"/>
      <c r="U187"/>
      <c r="BJ187" s="243"/>
      <c r="BK187" s="905"/>
      <c r="BL187" s="2408"/>
      <c r="BM187" s="901">
        <v>1</v>
      </c>
      <c r="BN187" s="2731"/>
      <c r="BO187" s="2733"/>
      <c r="BP187" s="919"/>
      <c r="BQ187" s="2410">
        <f t="shared" si="40"/>
        <v>0</v>
      </c>
      <c r="BR187" s="2085">
        <f t="shared" si="41"/>
        <v>0</v>
      </c>
      <c r="BS187" s="910"/>
      <c r="BT187" s="910"/>
      <c r="BU187" s="910"/>
    </row>
    <row r="188" spans="1:80" x14ac:dyDescent="0.25">
      <c r="A188" s="1611" t="s">
        <v>82</v>
      </c>
      <c r="B188" s="1367"/>
      <c r="C188" s="1037"/>
      <c r="D188" s="1069"/>
      <c r="E188" s="1308"/>
      <c r="F188" s="1308"/>
      <c r="G188" s="1308"/>
      <c r="H188" s="1308"/>
      <c r="I188" s="1308"/>
      <c r="J188" s="1307"/>
      <c r="K188" s="1308"/>
      <c r="L188" s="1308"/>
      <c r="M188" s="1308"/>
      <c r="N188" s="326"/>
      <c r="O188" s="2"/>
      <c r="P188" s="2"/>
      <c r="U188"/>
      <c r="BJ188" s="243"/>
      <c r="BK188" s="905"/>
      <c r="BL188" s="2408"/>
      <c r="BM188" s="901">
        <v>1</v>
      </c>
      <c r="BN188" s="2731"/>
      <c r="BO188" s="2733"/>
      <c r="BP188" s="919"/>
      <c r="BQ188" s="2410">
        <f t="shared" si="40"/>
        <v>0</v>
      </c>
      <c r="BR188" s="2085">
        <f t="shared" si="41"/>
        <v>0</v>
      </c>
      <c r="BS188" s="910"/>
      <c r="BT188" s="910"/>
      <c r="BU188" s="910"/>
    </row>
    <row r="189" spans="1:80" x14ac:dyDescent="0.25">
      <c r="A189" s="1611" t="s">
        <v>87</v>
      </c>
      <c r="B189" s="1367"/>
      <c r="C189" s="1037"/>
      <c r="D189" s="1069"/>
      <c r="E189" s="1308"/>
      <c r="F189" s="1308"/>
      <c r="G189" s="1308"/>
      <c r="H189" s="1308"/>
      <c r="I189" s="1308"/>
      <c r="J189" s="1307"/>
      <c r="K189" s="1308"/>
      <c r="L189" s="1308"/>
      <c r="M189" s="1308"/>
      <c r="N189" s="326"/>
      <c r="O189" s="2"/>
      <c r="P189" s="2"/>
      <c r="U189"/>
      <c r="BJ189" s="243"/>
      <c r="BK189" s="905"/>
      <c r="BL189" s="2408"/>
      <c r="BM189" s="901">
        <v>1</v>
      </c>
      <c r="BN189" s="2731"/>
      <c r="BO189" s="2733"/>
      <c r="BP189" s="919"/>
      <c r="BQ189" s="2410">
        <f t="shared" si="40"/>
        <v>0</v>
      </c>
      <c r="BR189" s="2085">
        <f t="shared" si="41"/>
        <v>0</v>
      </c>
      <c r="BS189" s="910"/>
    </row>
    <row r="190" spans="1:80" ht="17.25" customHeight="1" thickBot="1" x14ac:dyDescent="0.3">
      <c r="A190" s="1611" t="s">
        <v>83</v>
      </c>
      <c r="B190" s="1367"/>
      <c r="C190" s="1037"/>
      <c r="D190" s="1069"/>
      <c r="E190" s="1308"/>
      <c r="F190" s="1308"/>
      <c r="G190" s="1308"/>
      <c r="H190" s="1308"/>
      <c r="I190" s="1308"/>
      <c r="J190" s="1313"/>
      <c r="K190" s="1308"/>
      <c r="L190" s="1308"/>
      <c r="M190" s="1308"/>
      <c r="N190" s="270"/>
      <c r="O190" s="844"/>
      <c r="P190" s="844"/>
      <c r="Q190" s="844"/>
      <c r="R190" s="844"/>
      <c r="S190" s="746"/>
      <c r="T190" s="270"/>
      <c r="U190" s="270"/>
      <c r="V190" s="270"/>
      <c r="W190" s="270"/>
      <c r="X190" s="270"/>
      <c r="Y190" s="270"/>
      <c r="Z190" s="270"/>
      <c r="AA190" s="270"/>
      <c r="AB190" s="270"/>
      <c r="AC190" s="270"/>
      <c r="AD190" s="270"/>
      <c r="AE190" s="270"/>
      <c r="AF190" s="270"/>
      <c r="AG190" s="607"/>
      <c r="AH190" s="270"/>
      <c r="AI190" s="270"/>
      <c r="AJ190" s="270"/>
      <c r="AK190" s="270"/>
      <c r="AL190" s="270"/>
      <c r="AM190" s="270"/>
      <c r="AN190" s="270"/>
      <c r="AO190" s="270"/>
      <c r="AP190" s="270"/>
      <c r="AQ190" s="607"/>
      <c r="AR190" s="270"/>
      <c r="AS190" s="270"/>
      <c r="AT190" s="270"/>
      <c r="AU190" s="270"/>
      <c r="AV190" s="270"/>
      <c r="AW190" s="270"/>
      <c r="AX190" s="270"/>
      <c r="AY190" s="270"/>
      <c r="AZ190" s="271"/>
      <c r="BA190" s="270"/>
      <c r="BB190" s="270"/>
      <c r="BC190" s="270"/>
      <c r="BD190" s="270"/>
      <c r="BE190" s="271"/>
      <c r="BJ190" s="243"/>
      <c r="BK190" s="905"/>
      <c r="BL190" s="2408"/>
      <c r="BM190" s="901">
        <v>1</v>
      </c>
      <c r="BN190" s="2731"/>
      <c r="BO190" s="2733"/>
      <c r="BP190" s="919"/>
      <c r="BQ190" s="2410">
        <f t="shared" si="40"/>
        <v>0</v>
      </c>
      <c r="BR190" s="2085">
        <f t="shared" si="41"/>
        <v>0</v>
      </c>
      <c r="BS190" s="910"/>
    </row>
    <row r="191" spans="1:80" ht="15.75" thickBot="1" x14ac:dyDescent="0.3">
      <c r="A191" s="934"/>
      <c r="B191" s="1937"/>
      <c r="C191" s="1038"/>
      <c r="D191" s="1073"/>
      <c r="E191" s="948"/>
      <c r="F191" s="948"/>
      <c r="G191" s="948"/>
      <c r="H191" s="948"/>
      <c r="I191" s="970"/>
      <c r="J191" s="948"/>
      <c r="K191" s="971"/>
      <c r="L191" s="1017"/>
      <c r="M191" s="948"/>
      <c r="N191" s="27"/>
      <c r="BJ191" s="243"/>
      <c r="BK191" s="905"/>
      <c r="BL191" s="2408"/>
      <c r="BM191" s="901">
        <v>1</v>
      </c>
      <c r="BN191" s="2731"/>
      <c r="BO191" s="2733"/>
      <c r="BP191" s="919"/>
      <c r="BQ191" s="2410">
        <f t="shared" si="40"/>
        <v>0</v>
      </c>
      <c r="BR191" s="2085">
        <f t="shared" si="41"/>
        <v>0</v>
      </c>
      <c r="BS191" s="897"/>
    </row>
    <row r="192" spans="1:80" ht="15.75" thickBot="1" x14ac:dyDescent="0.3">
      <c r="A192" s="2900"/>
      <c r="B192" s="2797"/>
      <c r="C192" s="1693"/>
      <c r="D192" s="1695"/>
      <c r="E192" s="2927" t="s">
        <v>36</v>
      </c>
      <c r="F192" s="2928"/>
      <c r="G192" s="2928"/>
      <c r="H192" s="1977"/>
      <c r="I192" s="1385">
        <f>SUM(I177,I190)</f>
        <v>0</v>
      </c>
      <c r="J192" s="1385">
        <f>SUM(J177,J186)</f>
        <v>0</v>
      </c>
      <c r="K192" s="1386">
        <f>K177</f>
        <v>0</v>
      </c>
      <c r="L192" s="1387">
        <f>SUM(I192,J192,K192)</f>
        <v>0</v>
      </c>
      <c r="M192" s="1615"/>
      <c r="N192" s="27"/>
      <c r="BJ192" s="243"/>
      <c r="BK192" s="905"/>
      <c r="BL192" s="2408"/>
      <c r="BM192" s="901">
        <v>1</v>
      </c>
      <c r="BN192" s="2731"/>
      <c r="BO192" s="2733"/>
      <c r="BP192" s="919"/>
      <c r="BQ192" s="2410">
        <f t="shared" si="40"/>
        <v>0</v>
      </c>
      <c r="BR192" s="2085">
        <f t="shared" si="41"/>
        <v>0</v>
      </c>
      <c r="BS192" s="897"/>
    </row>
    <row r="193" spans="1:70" x14ac:dyDescent="0.25">
      <c r="A193" s="1089" t="s">
        <v>47</v>
      </c>
      <c r="B193" s="1090"/>
      <c r="C193" s="17"/>
      <c r="D193" s="1286"/>
      <c r="E193" s="1286"/>
      <c r="F193" s="1286"/>
      <c r="G193" s="1286"/>
      <c r="H193" s="1984"/>
      <c r="I193" s="2801" t="s">
        <v>199</v>
      </c>
      <c r="J193" s="2802"/>
      <c r="K193" s="2802"/>
      <c r="L193" s="2803"/>
      <c r="M193" s="1285"/>
      <c r="N193" s="27"/>
      <c r="BJ193" s="1006"/>
      <c r="BK193" s="905"/>
      <c r="BL193" s="2408"/>
      <c r="BM193" s="901">
        <v>1</v>
      </c>
      <c r="BN193" s="2731"/>
      <c r="BO193" s="2733"/>
      <c r="BP193" s="907"/>
      <c r="BQ193" s="2410">
        <f t="shared" si="40"/>
        <v>0</v>
      </c>
      <c r="BR193" s="2085">
        <f t="shared" si="41"/>
        <v>0</v>
      </c>
    </row>
    <row r="194" spans="1:70" ht="15.75" thickBot="1" x14ac:dyDescent="0.3">
      <c r="A194" s="3035"/>
      <c r="B194" s="3035"/>
      <c r="C194" s="17"/>
      <c r="D194" s="1286"/>
      <c r="E194" s="1286"/>
      <c r="F194" s="1286"/>
      <c r="G194" s="1286"/>
      <c r="H194" s="1984"/>
      <c r="I194" s="1368" t="s">
        <v>16</v>
      </c>
      <c r="J194" s="1285" t="s">
        <v>8</v>
      </c>
      <c r="K194" s="1285" t="s">
        <v>151</v>
      </c>
      <c r="L194" s="1369" t="s">
        <v>15</v>
      </c>
      <c r="M194" s="1285"/>
      <c r="N194" s="27"/>
      <c r="U194" s="1225"/>
      <c r="BJ194" s="3046" t="s">
        <v>36</v>
      </c>
      <c r="BK194" s="3047"/>
      <c r="BL194" s="3047"/>
      <c r="BM194" s="3047"/>
      <c r="BN194" s="3047"/>
      <c r="BO194" s="3047"/>
      <c r="BP194" s="3047"/>
      <c r="BQ194" s="1956">
        <f>SUM(BQ183:BQ193)</f>
        <v>0</v>
      </c>
      <c r="BR194" s="910">
        <f>SUM(BR183:BR193)</f>
        <v>0</v>
      </c>
    </row>
    <row r="195" spans="1:70" x14ac:dyDescent="0.25">
      <c r="A195" s="3036"/>
      <c r="B195" s="3036"/>
      <c r="C195" s="17"/>
      <c r="D195" s="2770"/>
      <c r="E195" s="2770"/>
      <c r="F195" s="2770"/>
      <c r="G195" s="2771"/>
      <c r="H195" s="1965"/>
      <c r="I195" s="1370">
        <f>'Cover Sheet and Summary'!I69</f>
        <v>0</v>
      </c>
      <c r="J195" s="1370">
        <f>'Cover Sheet and Summary'!J69</f>
        <v>0</v>
      </c>
      <c r="K195" s="1370">
        <f>'Cover Sheet and Summary'!K69</f>
        <v>0</v>
      </c>
      <c r="L195" s="1370">
        <f>'Cover Sheet and Summary'!L69</f>
        <v>0</v>
      </c>
      <c r="M195" s="1286"/>
      <c r="N195" s="27"/>
      <c r="BJ195" s="897"/>
      <c r="BK195" s="897"/>
      <c r="BL195" s="897"/>
      <c r="BM195" s="897"/>
      <c r="BN195" s="1225"/>
      <c r="BO195" s="1225"/>
      <c r="BP195" s="1285"/>
      <c r="BQ195" s="910"/>
    </row>
    <row r="196" spans="1:70" ht="15.75" thickBot="1" x14ac:dyDescent="0.3">
      <c r="A196" s="3036"/>
      <c r="B196" s="3036"/>
      <c r="C196" s="17"/>
      <c r="D196" s="1320"/>
      <c r="E196" s="1280"/>
      <c r="F196" s="1280"/>
      <c r="G196" s="1280"/>
      <c r="H196" s="1964"/>
      <c r="I196" s="1285"/>
      <c r="J196" s="1285"/>
      <c r="K196" s="1285"/>
      <c r="L196" s="1285"/>
      <c r="M196" s="1286"/>
      <c r="N196" s="27"/>
    </row>
    <row r="197" spans="1:70" ht="15.75" thickBot="1" x14ac:dyDescent="0.3">
      <c r="A197" s="3036"/>
      <c r="B197" s="3036"/>
      <c r="C197" s="17"/>
      <c r="D197" s="1320"/>
      <c r="E197" s="1280"/>
      <c r="F197" s="1280"/>
      <c r="G197" s="1280"/>
      <c r="H197" s="1964"/>
      <c r="I197" s="2804" t="s">
        <v>37</v>
      </c>
      <c r="J197" s="2805"/>
      <c r="K197" s="2805"/>
      <c r="L197" s="2806"/>
      <c r="M197" s="1286"/>
      <c r="N197" s="27"/>
      <c r="BJ197" s="2305" t="s">
        <v>330</v>
      </c>
      <c r="BK197" s="2307">
        <f>SUM(M41,L42,BR194,BR177,BR162,BT152,BR136,BR81,BR73,CB62)</f>
        <v>0</v>
      </c>
    </row>
    <row r="198" spans="1:70" x14ac:dyDescent="0.25">
      <c r="A198" s="3036"/>
      <c r="B198" s="3036"/>
      <c r="C198" s="17"/>
      <c r="D198" s="1320"/>
      <c r="E198" s="1280"/>
      <c r="F198" s="1280"/>
      <c r="G198" s="1280"/>
      <c r="H198" s="1964"/>
      <c r="I198" s="975"/>
      <c r="J198" s="976"/>
      <c r="K198" s="976"/>
      <c r="L198" s="977"/>
      <c r="M198" s="1286"/>
      <c r="N198" s="27"/>
    </row>
    <row r="199" spans="1:70" ht="15.75" thickBot="1" x14ac:dyDescent="0.3">
      <c r="A199" s="3036"/>
      <c r="B199" s="3036"/>
      <c r="C199" s="17"/>
      <c r="D199" s="1320"/>
      <c r="E199" s="1280"/>
      <c r="F199" s="1280"/>
      <c r="G199" s="1280"/>
      <c r="H199" s="1964"/>
      <c r="I199" s="975" t="s">
        <v>8</v>
      </c>
      <c r="J199" s="978">
        <f>'Cover Sheet and Summary'!L23</f>
        <v>0</v>
      </c>
      <c r="K199" s="976" t="s">
        <v>38</v>
      </c>
      <c r="L199" s="1104">
        <f>'Cover Sheet and Summary'!$N$23</f>
        <v>0</v>
      </c>
      <c r="M199" s="1286"/>
      <c r="N199" s="27"/>
    </row>
    <row r="200" spans="1:70" ht="15.75" thickBot="1" x14ac:dyDescent="0.3">
      <c r="A200" s="3036"/>
      <c r="B200" s="3036"/>
      <c r="C200" s="17"/>
      <c r="D200" s="1320"/>
      <c r="E200" s="1280"/>
      <c r="F200" s="1280"/>
      <c r="G200" s="1280"/>
      <c r="H200" s="1964"/>
      <c r="I200" s="995" t="s">
        <v>16</v>
      </c>
      <c r="J200" s="979">
        <f>'Cover Sheet and Summary'!L24</f>
        <v>0</v>
      </c>
      <c r="K200" s="996" t="s">
        <v>38</v>
      </c>
      <c r="L200" s="1928">
        <f>'Cover Sheet and Summary'!$N$24</f>
        <v>0</v>
      </c>
      <c r="M200" s="1286"/>
      <c r="N200" s="27"/>
    </row>
    <row r="201" spans="1:70" x14ac:dyDescent="0.25">
      <c r="A201" s="3036"/>
      <c r="B201" s="3036"/>
      <c r="C201" s="17"/>
      <c r="D201" s="1320"/>
      <c r="E201" s="1280"/>
      <c r="F201" s="1280"/>
      <c r="G201" s="1280"/>
      <c r="H201" s="1964"/>
      <c r="I201" s="1285"/>
      <c r="J201" s="1285"/>
      <c r="K201" s="1285"/>
      <c r="L201" s="1285"/>
      <c r="M201" s="1286"/>
      <c r="N201" s="27"/>
    </row>
    <row r="202" spans="1:70" x14ac:dyDescent="0.25">
      <c r="A202" s="3036"/>
      <c r="B202" s="3036"/>
      <c r="C202" s="17"/>
      <c r="D202" s="1320"/>
      <c r="E202" s="3043" t="s">
        <v>293</v>
      </c>
      <c r="F202" s="3044"/>
      <c r="G202" s="3044"/>
      <c r="H202" s="3044"/>
      <c r="I202" s="3044"/>
      <c r="J202" s="3045"/>
      <c r="K202" s="1286"/>
      <c r="L202" s="1280"/>
      <c r="M202" s="1280"/>
      <c r="N202" s="27"/>
    </row>
    <row r="203" spans="1:70" x14ac:dyDescent="0.25">
      <c r="A203" s="3036"/>
      <c r="B203" s="3036"/>
      <c r="C203" s="17"/>
      <c r="D203" s="1280"/>
      <c r="E203" s="1814"/>
      <c r="F203" s="1284"/>
      <c r="G203" s="1815"/>
      <c r="H203" s="1815"/>
      <c r="I203" s="1815" t="s">
        <v>106</v>
      </c>
      <c r="J203" s="1816" t="s">
        <v>138</v>
      </c>
      <c r="K203" s="1286"/>
      <c r="L203" s="1286"/>
      <c r="M203" s="1286"/>
      <c r="N203" s="27"/>
    </row>
    <row r="204" spans="1:70" x14ac:dyDescent="0.25">
      <c r="A204" s="3036"/>
      <c r="B204" s="3036"/>
      <c r="C204" s="17"/>
      <c r="D204" s="2921">
        <f>$A$40</f>
        <v>0</v>
      </c>
      <c r="E204" s="2800"/>
      <c r="F204" s="2800"/>
      <c r="G204" s="2807"/>
      <c r="H204" s="2051"/>
      <c r="I204" s="1376">
        <f>J40+J41</f>
        <v>0</v>
      </c>
      <c r="J204" s="1678">
        <f>IF(ISERROR(J40/D40),"",SUM(J40/D40,J41/D41))</f>
        <v>0</v>
      </c>
      <c r="K204" s="3041"/>
      <c r="L204" s="3042"/>
      <c r="M204" s="3042"/>
      <c r="N204" s="27"/>
    </row>
    <row r="205" spans="1:70" x14ac:dyDescent="0.25">
      <c r="A205" s="3036"/>
      <c r="B205" s="3036"/>
      <c r="C205" s="17"/>
      <c r="D205" s="2921">
        <f>$A$43</f>
        <v>0</v>
      </c>
      <c r="E205" s="2800"/>
      <c r="F205" s="2800"/>
      <c r="G205" s="2807"/>
      <c r="H205" s="2051"/>
      <c r="I205" s="1376">
        <f>J43+J44</f>
        <v>0</v>
      </c>
      <c r="J205" s="1678">
        <f>IF(ISERROR(J43/D43),"",SUM(J43/D43,J44/D44))</f>
        <v>0</v>
      </c>
      <c r="K205" s="1276"/>
      <c r="L205" s="1286"/>
      <c r="M205" s="1286"/>
      <c r="N205" s="27"/>
    </row>
    <row r="206" spans="1:70" x14ac:dyDescent="0.25">
      <c r="A206" s="3036"/>
      <c r="B206" s="3036"/>
      <c r="C206" s="17"/>
      <c r="D206" s="2921">
        <f>$A$46</f>
        <v>0</v>
      </c>
      <c r="E206" s="2800"/>
      <c r="F206" s="2800"/>
      <c r="G206" s="2807"/>
      <c r="H206" s="2051"/>
      <c r="I206" s="1376">
        <f>J46+J47</f>
        <v>0</v>
      </c>
      <c r="J206" s="1678">
        <f>IF(ISERROR(J46/D46),"",SUM(J46/D46,J47/D47))</f>
        <v>0</v>
      </c>
      <c r="K206" s="1276"/>
      <c r="L206" s="1322"/>
      <c r="M206" s="1286"/>
      <c r="N206" s="27"/>
    </row>
    <row r="207" spans="1:70" x14ac:dyDescent="0.25">
      <c r="A207" s="3036"/>
      <c r="B207" s="3036"/>
      <c r="C207" s="17"/>
      <c r="D207" s="2921">
        <f>$A$49</f>
        <v>0</v>
      </c>
      <c r="E207" s="2800"/>
      <c r="F207" s="2800"/>
      <c r="G207" s="2807"/>
      <c r="H207" s="2051"/>
      <c r="I207" s="1376">
        <f>J49+J50</f>
        <v>0</v>
      </c>
      <c r="J207" s="1678">
        <f>IF(ISERROR(J49/D49),"",SUM(J49/D49,J50/D50))</f>
        <v>0</v>
      </c>
      <c r="K207" s="1276"/>
      <c r="L207" s="1322"/>
      <c r="M207" s="1286"/>
      <c r="N207" s="27"/>
    </row>
    <row r="208" spans="1:70" ht="15.75" thickBot="1" x14ac:dyDescent="0.3">
      <c r="A208" s="3036"/>
      <c r="B208" s="3036"/>
      <c r="C208" s="980"/>
      <c r="D208" s="2921">
        <f>$A$52</f>
        <v>0</v>
      </c>
      <c r="E208" s="2800"/>
      <c r="F208" s="2800"/>
      <c r="G208" s="2807"/>
      <c r="H208" s="2051"/>
      <c r="I208" s="1376">
        <f>J52+J53</f>
        <v>0</v>
      </c>
      <c r="J208" s="1678">
        <f>IF(ISERROR(J52/D52),"",SUM(J52/D52,J53/D53))</f>
        <v>0</v>
      </c>
      <c r="K208" s="1679"/>
      <c r="L208" s="1679"/>
      <c r="M208" s="1679"/>
      <c r="N208" s="27"/>
    </row>
    <row r="209" spans="1:21" x14ac:dyDescent="0.25">
      <c r="A209" s="3036"/>
      <c r="B209" s="3036"/>
      <c r="C209" s="1945"/>
      <c r="D209" s="2921">
        <f>$A$55</f>
        <v>0</v>
      </c>
      <c r="E209" s="2800"/>
      <c r="F209" s="2800"/>
      <c r="G209" s="2807"/>
      <c r="H209" s="2051"/>
      <c r="I209" s="1376">
        <f>J55+J56</f>
        <v>0</v>
      </c>
      <c r="J209" s="1678" t="str">
        <f>IF(ISERROR(J55/D55),"",SUM(J55/D55,J56/D56))</f>
        <v/>
      </c>
      <c r="K209" s="1679"/>
      <c r="L209" s="1679"/>
      <c r="M209" s="1679"/>
      <c r="N209" s="27"/>
    </row>
    <row r="210" spans="1:21" x14ac:dyDescent="0.25">
      <c r="A210" s="3036"/>
      <c r="B210" s="3036"/>
      <c r="C210" s="17"/>
      <c r="D210" s="2921">
        <f>A58</f>
        <v>0</v>
      </c>
      <c r="E210" s="2800"/>
      <c r="F210" s="2800"/>
      <c r="G210" s="2807"/>
      <c r="H210" s="2051"/>
      <c r="I210" s="1376">
        <f>J58+J59</f>
        <v>0</v>
      </c>
      <c r="J210" s="1678" t="str">
        <f>IF(ISERROR(J58/D58),"",SUM(J58/D58,J59/D59))</f>
        <v/>
      </c>
      <c r="K210" s="1679"/>
      <c r="L210" s="1679"/>
      <c r="M210" s="1679"/>
      <c r="N210" s="27"/>
    </row>
    <row r="211" spans="1:21" x14ac:dyDescent="0.25">
      <c r="A211" s="3036"/>
      <c r="B211" s="3036"/>
      <c r="C211" s="17"/>
      <c r="D211" s="2921">
        <f>A61</f>
        <v>0</v>
      </c>
      <c r="E211" s="2800"/>
      <c r="F211" s="2800"/>
      <c r="G211" s="2807"/>
      <c r="H211" s="2051"/>
      <c r="I211" s="1376">
        <f>J61+J62</f>
        <v>0</v>
      </c>
      <c r="J211" s="1678" t="str">
        <f>IF(ISERROR(J61/D61),"",SUM(J61/D61,J62/D62))</f>
        <v/>
      </c>
      <c r="K211" s="1679"/>
      <c r="L211" s="1679"/>
      <c r="M211" s="1679"/>
      <c r="N211" s="27"/>
    </row>
    <row r="212" spans="1:21" x14ac:dyDescent="0.25">
      <c r="A212" s="3036"/>
      <c r="B212" s="3036"/>
      <c r="C212" s="17"/>
      <c r="D212" s="2921">
        <f>A64</f>
        <v>0</v>
      </c>
      <c r="E212" s="2800"/>
      <c r="F212" s="2800"/>
      <c r="G212" s="2807"/>
      <c r="H212" s="2051"/>
      <c r="I212" s="1376">
        <f>J64+J65</f>
        <v>0</v>
      </c>
      <c r="J212" s="1678" t="str">
        <f>IF(ISERROR(J64/D64),"",SUM(J64/D64,J65/D65))</f>
        <v/>
      </c>
      <c r="K212" s="1679"/>
      <c r="L212" s="1679"/>
      <c r="M212" s="1679"/>
      <c r="N212" s="27"/>
    </row>
    <row r="213" spans="1:21" x14ac:dyDescent="0.25">
      <c r="A213" s="3036"/>
      <c r="B213" s="3036"/>
      <c r="C213" s="17"/>
      <c r="D213" s="2921">
        <f>A67</f>
        <v>0</v>
      </c>
      <c r="E213" s="2800"/>
      <c r="F213" s="2800"/>
      <c r="G213" s="2807"/>
      <c r="H213" s="2051"/>
      <c r="I213" s="1376">
        <f>J67+J68</f>
        <v>0</v>
      </c>
      <c r="J213" s="1678" t="str">
        <f>IF(ISERROR(J67/D67),"",SUM(J67/D67,J68/D68))</f>
        <v/>
      </c>
      <c r="K213" s="1679"/>
      <c r="L213" s="1679"/>
      <c r="M213" s="1679"/>
      <c r="N213" s="27"/>
    </row>
    <row r="214" spans="1:21" x14ac:dyDescent="0.25">
      <c r="A214" s="2055"/>
      <c r="B214" s="2055"/>
      <c r="C214" s="736"/>
      <c r="D214" s="1679"/>
      <c r="E214" s="2920">
        <f>A70</f>
        <v>0</v>
      </c>
      <c r="F214" s="2920"/>
      <c r="G214" s="1679"/>
      <c r="H214" s="1679"/>
      <c r="I214" s="1376">
        <f>J70+J71</f>
        <v>0</v>
      </c>
      <c r="J214" s="1678" t="str">
        <f>IF(ISERROR(J70/D70),"",SUM(J70/D70,J71/D71))</f>
        <v/>
      </c>
      <c r="K214" s="1679"/>
      <c r="L214" s="1679"/>
      <c r="M214" s="1679"/>
      <c r="N214" s="27"/>
      <c r="U214" s="2052"/>
    </row>
    <row r="215" spans="1:21" x14ac:dyDescent="0.25">
      <c r="A215" s="2055"/>
      <c r="B215" s="2055"/>
      <c r="C215" s="736"/>
      <c r="D215" s="1679"/>
      <c r="E215" s="2920">
        <f>A73</f>
        <v>0</v>
      </c>
      <c r="F215" s="2920"/>
      <c r="G215" s="1679"/>
      <c r="H215" s="1679"/>
      <c r="I215" s="1376">
        <f>J73+J74</f>
        <v>0</v>
      </c>
      <c r="J215" s="1678" t="str">
        <f>IF(ISERROR(J73/D73),"",SUM(J73/D73,J74/D74))</f>
        <v/>
      </c>
      <c r="K215" s="1679"/>
      <c r="L215" s="1679"/>
      <c r="M215" s="1679"/>
      <c r="N215" s="27"/>
      <c r="U215" s="2052"/>
    </row>
    <row r="216" spans="1:21" x14ac:dyDescent="0.25">
      <c r="A216" s="2055"/>
      <c r="B216" s="2055"/>
      <c r="C216" s="736"/>
      <c r="D216" s="1679"/>
      <c r="E216" s="2920">
        <f>A76</f>
        <v>0</v>
      </c>
      <c r="F216" s="2920"/>
      <c r="G216" s="1679"/>
      <c r="H216" s="1679"/>
      <c r="I216" s="1376">
        <f>J76+J77</f>
        <v>0</v>
      </c>
      <c r="J216" s="1678" t="str">
        <f>IF(ISERROR(J76/D76),"",SUM(J76/D76,J77/D77))</f>
        <v/>
      </c>
      <c r="K216" s="1679"/>
      <c r="L216" s="1679"/>
      <c r="M216" s="1679"/>
      <c r="N216" s="27"/>
      <c r="U216" s="2052"/>
    </row>
    <row r="217" spans="1:21" x14ac:dyDescent="0.25">
      <c r="A217" s="2055"/>
      <c r="B217" s="2055"/>
      <c r="C217" s="736"/>
      <c r="D217" s="1679"/>
      <c r="E217" s="2920">
        <f>A79</f>
        <v>0</v>
      </c>
      <c r="F217" s="2920"/>
      <c r="G217" s="1679"/>
      <c r="H217" s="1679"/>
      <c r="I217" s="1376">
        <f>J79+J80</f>
        <v>0</v>
      </c>
      <c r="J217" s="1678" t="str">
        <f>IF(ISERROR(J79/D79),"",SUM(J79/D79,J80/D80))</f>
        <v/>
      </c>
      <c r="K217" s="1679"/>
      <c r="L217" s="1679"/>
      <c r="M217" s="1679"/>
      <c r="N217" s="27"/>
      <c r="U217" s="2052"/>
    </row>
    <row r="218" spans="1:21" x14ac:dyDescent="0.25">
      <c r="A218" s="2055"/>
      <c r="B218" s="2055"/>
      <c r="C218" s="736"/>
      <c r="D218" s="1679"/>
      <c r="E218" s="2920">
        <f>A82</f>
        <v>0</v>
      </c>
      <c r="F218" s="2920"/>
      <c r="G218" s="1679"/>
      <c r="H218" s="1679"/>
      <c r="I218" s="1376">
        <f>J82+J83</f>
        <v>0</v>
      </c>
      <c r="J218" s="1678" t="str">
        <f>IF(ISERROR(J82/D82),"",SUM(J82/D82,J83/D83))</f>
        <v/>
      </c>
      <c r="K218" s="1679"/>
      <c r="L218" s="1679"/>
      <c r="M218" s="1679"/>
      <c r="N218" s="27"/>
      <c r="U218" s="2052"/>
    </row>
    <row r="219" spans="1:21" x14ac:dyDescent="0.25">
      <c r="A219" s="2055"/>
      <c r="B219" s="2055"/>
      <c r="C219" s="736"/>
      <c r="D219" s="1679"/>
      <c r="E219" s="2920">
        <f>A121</f>
        <v>0</v>
      </c>
      <c r="F219" s="2920"/>
      <c r="G219" s="1679"/>
      <c r="H219" s="1679"/>
      <c r="I219" s="1376">
        <f>J121+J122</f>
        <v>0</v>
      </c>
      <c r="J219" s="1678" t="str">
        <f>IF(ISERROR(J121/D121),"",SUM(J121/D121,J122/D122))</f>
        <v/>
      </c>
      <c r="K219" s="1679"/>
      <c r="L219" s="1679"/>
      <c r="M219" s="1679"/>
      <c r="N219" s="27"/>
      <c r="U219" s="2052"/>
    </row>
    <row r="220" spans="1:21" ht="15.75" thickBot="1" x14ac:dyDescent="0.3">
      <c r="A220" s="27"/>
      <c r="B220" s="926"/>
      <c r="C220" s="4"/>
      <c r="D220" s="268"/>
      <c r="E220" s="268"/>
      <c r="F220" s="268"/>
      <c r="G220" s="269"/>
      <c r="H220" s="269"/>
      <c r="I220" s="270"/>
      <c r="J220" s="270"/>
      <c r="K220" s="270"/>
      <c r="L220" s="270"/>
      <c r="M220" s="270"/>
      <c r="N220" s="27"/>
    </row>
    <row r="221" spans="1:21" x14ac:dyDescent="0.25">
      <c r="M221" s="100"/>
    </row>
    <row r="222" spans="1:21" x14ac:dyDescent="0.25">
      <c r="G222" s="16"/>
      <c r="H222" s="16"/>
      <c r="M222" s="100"/>
    </row>
  </sheetData>
  <sheetProtection algorithmName="SHA-512" hashValue="fPfa1zNegBEzD+wdITbE9Inwb3KtnQxcMrQ8Cvmr0g+o+3KvTmhvFbpfgKH5+tYf2kj0uzZyk9llnDhnJX8kag==" saltValue="6bLVtn7nRz5WH0nBFF7i4w==" spinCount="100000" sheet="1" objects="1" scenarios="1" selectLockedCells="1"/>
  <dataConsolidate/>
  <mergeCells count="234">
    <mergeCell ref="BX28:BZ28"/>
    <mergeCell ref="CA28:CC28"/>
    <mergeCell ref="BP43:BT43"/>
    <mergeCell ref="BU43:BW43"/>
    <mergeCell ref="BX43:BZ43"/>
    <mergeCell ref="CA43:CC43"/>
    <mergeCell ref="BP53:BT53"/>
    <mergeCell ref="BU53:BW53"/>
    <mergeCell ref="BX53:BZ53"/>
    <mergeCell ref="CA53:CC53"/>
    <mergeCell ref="BJ177:BO177"/>
    <mergeCell ref="BJ194:BP194"/>
    <mergeCell ref="BJ73:BO73"/>
    <mergeCell ref="BJ81:BO81"/>
    <mergeCell ref="BJ136:BO136"/>
    <mergeCell ref="BR139:BS139"/>
    <mergeCell ref="BR140:BS140"/>
    <mergeCell ref="BR141:BS141"/>
    <mergeCell ref="BR142:BS142"/>
    <mergeCell ref="BR143:BS143"/>
    <mergeCell ref="BR144:BS144"/>
    <mergeCell ref="BR145:BS145"/>
    <mergeCell ref="BR146:BS146"/>
    <mergeCell ref="BP134:BQ134"/>
    <mergeCell ref="BP135:BQ135"/>
    <mergeCell ref="BP136:BQ136"/>
    <mergeCell ref="BR138:BS138"/>
    <mergeCell ref="BR147:BS147"/>
    <mergeCell ref="BR148:BS148"/>
    <mergeCell ref="BR149:BS149"/>
    <mergeCell ref="BR150:BS150"/>
    <mergeCell ref="BN190:BO190"/>
    <mergeCell ref="BN182:BO182"/>
    <mergeCell ref="BN183:BO183"/>
    <mergeCell ref="E218:F218"/>
    <mergeCell ref="E219:F219"/>
    <mergeCell ref="BN191:BO191"/>
    <mergeCell ref="BN192:BO192"/>
    <mergeCell ref="BN193:BO193"/>
    <mergeCell ref="K204:M204"/>
    <mergeCell ref="E202:J202"/>
    <mergeCell ref="E214:F214"/>
    <mergeCell ref="E215:F215"/>
    <mergeCell ref="E216:F216"/>
    <mergeCell ref="E217:F217"/>
    <mergeCell ref="D212:G212"/>
    <mergeCell ref="A194:B213"/>
    <mergeCell ref="I197:L197"/>
    <mergeCell ref="E192:G192"/>
    <mergeCell ref="A172:B172"/>
    <mergeCell ref="A192:B192"/>
    <mergeCell ref="D213:G213"/>
    <mergeCell ref="D204:G204"/>
    <mergeCell ref="D205:G205"/>
    <mergeCell ref="D206:G206"/>
    <mergeCell ref="D207:G207"/>
    <mergeCell ref="D208:G208"/>
    <mergeCell ref="D209:G209"/>
    <mergeCell ref="D210:G210"/>
    <mergeCell ref="D211:G211"/>
    <mergeCell ref="D195:G195"/>
    <mergeCell ref="I193:L193"/>
    <mergeCell ref="I172:J172"/>
    <mergeCell ref="E174:G174"/>
    <mergeCell ref="E179:I179"/>
    <mergeCell ref="E186:I186"/>
    <mergeCell ref="E177:G177"/>
    <mergeCell ref="A157:B157"/>
    <mergeCell ref="A158:B158"/>
    <mergeCell ref="D72:G72"/>
    <mergeCell ref="E157:G157"/>
    <mergeCell ref="E159:G159"/>
    <mergeCell ref="E160:G160"/>
    <mergeCell ref="E161:G161"/>
    <mergeCell ref="AK6:AL6"/>
    <mergeCell ref="AC7:AE7"/>
    <mergeCell ref="A12:A14"/>
    <mergeCell ref="B12:B14"/>
    <mergeCell ref="D12:F12"/>
    <mergeCell ref="D13:F13"/>
    <mergeCell ref="AI11:AL11"/>
    <mergeCell ref="D45:G45"/>
    <mergeCell ref="D32:M32"/>
    <mergeCell ref="A29:M29"/>
    <mergeCell ref="J6:M6"/>
    <mergeCell ref="B6:G6"/>
    <mergeCell ref="AC6:AE6"/>
    <mergeCell ref="AK7:AL7"/>
    <mergeCell ref="D11:F11"/>
    <mergeCell ref="AC11:AE11"/>
    <mergeCell ref="B8:B10"/>
    <mergeCell ref="B1:M1"/>
    <mergeCell ref="BJ7:BN7"/>
    <mergeCell ref="F35:G35"/>
    <mergeCell ref="F36:G36"/>
    <mergeCell ref="D42:G42"/>
    <mergeCell ref="D48:G48"/>
    <mergeCell ref="D57:G57"/>
    <mergeCell ref="D60:G60"/>
    <mergeCell ref="B2:M2"/>
    <mergeCell ref="AF3:AG3"/>
    <mergeCell ref="AH3:AI3"/>
    <mergeCell ref="AK3:AL3"/>
    <mergeCell ref="AC5:AE5"/>
    <mergeCell ref="AK5:AL5"/>
    <mergeCell ref="B5:M5"/>
    <mergeCell ref="AC8:AE8"/>
    <mergeCell ref="AC10:AE10"/>
    <mergeCell ref="D51:G51"/>
    <mergeCell ref="D54:G54"/>
    <mergeCell ref="E162:G162"/>
    <mergeCell ref="E163:G163"/>
    <mergeCell ref="E146:G146"/>
    <mergeCell ref="BR151:BS151"/>
    <mergeCell ref="BR152:BS152"/>
    <mergeCell ref="E149:G149"/>
    <mergeCell ref="E152:G152"/>
    <mergeCell ref="E155:G155"/>
    <mergeCell ref="BP155:BQ155"/>
    <mergeCell ref="BP156:BQ156"/>
    <mergeCell ref="BP157:BQ157"/>
    <mergeCell ref="BP158:BQ158"/>
    <mergeCell ref="BP159:BQ159"/>
    <mergeCell ref="BP160:BQ160"/>
    <mergeCell ref="BP161:BQ161"/>
    <mergeCell ref="BP162:BQ162"/>
    <mergeCell ref="BJ152:BQ152"/>
    <mergeCell ref="BJ162:BO162"/>
    <mergeCell ref="BN184:BO184"/>
    <mergeCell ref="BN185:BO185"/>
    <mergeCell ref="BN186:BO186"/>
    <mergeCell ref="BN187:BO187"/>
    <mergeCell ref="BN188:BO188"/>
    <mergeCell ref="BN189:BO189"/>
    <mergeCell ref="BP126:BQ126"/>
    <mergeCell ref="BP87:BQ87"/>
    <mergeCell ref="D75:G75"/>
    <mergeCell ref="D78:G78"/>
    <mergeCell ref="D81:G81"/>
    <mergeCell ref="BP78:BQ78"/>
    <mergeCell ref="E87:F87"/>
    <mergeCell ref="BP114:BQ114"/>
    <mergeCell ref="BP115:BQ115"/>
    <mergeCell ref="BP116:BQ116"/>
    <mergeCell ref="BP117:BQ117"/>
    <mergeCell ref="BP118:BQ118"/>
    <mergeCell ref="BP119:BQ119"/>
    <mergeCell ref="BP120:BQ120"/>
    <mergeCell ref="E120:F120"/>
    <mergeCell ref="E117:F117"/>
    <mergeCell ref="E114:F114"/>
    <mergeCell ref="BP105:BQ105"/>
    <mergeCell ref="D69:G69"/>
    <mergeCell ref="E66:H66"/>
    <mergeCell ref="E63:H63"/>
    <mergeCell ref="BP121:BQ121"/>
    <mergeCell ref="D84:G84"/>
    <mergeCell ref="BP81:BQ81"/>
    <mergeCell ref="BP83:BQ83"/>
    <mergeCell ref="BP80:BQ80"/>
    <mergeCell ref="BP72:BQ72"/>
    <mergeCell ref="BP84:BQ84"/>
    <mergeCell ref="BP85:BQ85"/>
    <mergeCell ref="BP86:BQ86"/>
    <mergeCell ref="BP79:BQ79"/>
    <mergeCell ref="BP88:BQ88"/>
    <mergeCell ref="BP89:BQ89"/>
    <mergeCell ref="BP90:BQ90"/>
    <mergeCell ref="BP91:BQ91"/>
    <mergeCell ref="BP92:BQ92"/>
    <mergeCell ref="BP93:BQ93"/>
    <mergeCell ref="BP67:BQ67"/>
    <mergeCell ref="BP73:BQ73"/>
    <mergeCell ref="BP75:BQ75"/>
    <mergeCell ref="BP76:BQ76"/>
    <mergeCell ref="BP77:BQ77"/>
    <mergeCell ref="BP68:BQ68"/>
    <mergeCell ref="BP69:BQ69"/>
    <mergeCell ref="BP70:BQ70"/>
    <mergeCell ref="BP71:BQ71"/>
    <mergeCell ref="BP64:BQ64"/>
    <mergeCell ref="BP65:BQ65"/>
    <mergeCell ref="BP66:BQ66"/>
    <mergeCell ref="BP28:BT28"/>
    <mergeCell ref="BU28:BW28"/>
    <mergeCell ref="BP106:BQ106"/>
    <mergeCell ref="BP107:BQ107"/>
    <mergeCell ref="BP108:BQ108"/>
    <mergeCell ref="BP109:BQ109"/>
    <mergeCell ref="BP110:BQ110"/>
    <mergeCell ref="BP111:BQ111"/>
    <mergeCell ref="BP112:BQ112"/>
    <mergeCell ref="BP113:BQ113"/>
    <mergeCell ref="BP96:BQ96"/>
    <mergeCell ref="BP97:BQ97"/>
    <mergeCell ref="BP98:BQ98"/>
    <mergeCell ref="BP99:BQ99"/>
    <mergeCell ref="E105:F105"/>
    <mergeCell ref="E102:F102"/>
    <mergeCell ref="E99:F99"/>
    <mergeCell ref="E96:F96"/>
    <mergeCell ref="E93:F93"/>
    <mergeCell ref="E90:F90"/>
    <mergeCell ref="BP100:BQ100"/>
    <mergeCell ref="BP101:BQ101"/>
    <mergeCell ref="BP102:BQ102"/>
    <mergeCell ref="BP103:BQ103"/>
    <mergeCell ref="BP104:BQ104"/>
    <mergeCell ref="BP94:BQ94"/>
    <mergeCell ref="BP95:BQ95"/>
    <mergeCell ref="BP171:BQ171"/>
    <mergeCell ref="BP172:BQ172"/>
    <mergeCell ref="BP173:BQ173"/>
    <mergeCell ref="BP174:BQ174"/>
    <mergeCell ref="BP175:BQ175"/>
    <mergeCell ref="BP176:BQ176"/>
    <mergeCell ref="BP177:BQ177"/>
    <mergeCell ref="E111:F111"/>
    <mergeCell ref="E108:F108"/>
    <mergeCell ref="BP133:BQ133"/>
    <mergeCell ref="BP125:BQ125"/>
    <mergeCell ref="BP129:BQ129"/>
    <mergeCell ref="BP130:BQ130"/>
    <mergeCell ref="BP132:BQ132"/>
    <mergeCell ref="D123:G123"/>
    <mergeCell ref="BP131:BQ131"/>
    <mergeCell ref="BP168:BQ168"/>
    <mergeCell ref="BP169:BQ169"/>
    <mergeCell ref="BP170:BQ170"/>
    <mergeCell ref="BP127:BQ127"/>
    <mergeCell ref="BP128:BQ128"/>
    <mergeCell ref="BP122:BQ122"/>
    <mergeCell ref="BP123:BQ123"/>
    <mergeCell ref="BP124:BQ124"/>
  </mergeCells>
  <conditionalFormatting sqref="M149 M152 M155 M159:M163 M131:M136 M40:M41 M43:M44 M46:M47 M49:M50 M52:M53 M55:M68 M70:M71 M73:M122">
    <cfRule type="containsText" dxfId="573" priority="316" operator="containsText" text="F">
      <formula>NOT(ISERROR(SEARCH("F",M40)))</formula>
    </cfRule>
    <cfRule type="containsText" dxfId="572" priority="317" operator="containsText" text="T">
      <formula>NOT(ISERROR(SEARCH("T",M40)))</formula>
    </cfRule>
  </conditionalFormatting>
  <conditionalFormatting sqref="D40:D41 D43:D44 D46:D47 D49:D50 D52:D53 D131:D136 D55:D68 D70:D71 D73:D122 E63 E66">
    <cfRule type="cellIs" dxfId="571" priority="315" operator="between">
      <formula>1</formula>
      <formula>10000000</formula>
    </cfRule>
  </conditionalFormatting>
  <conditionalFormatting sqref="D40:D41 D43:D44 D46:D47 D49:D50 D52:D53 D131:D136 D55:D68 D70:D71 D73:D122 E63 E66">
    <cfRule type="cellIs" dxfId="570" priority="314" operator="between">
      <formula>1</formula>
      <formula>1000000</formula>
    </cfRule>
  </conditionalFormatting>
  <conditionalFormatting sqref="I36">
    <cfRule type="expression" dxfId="569" priority="313">
      <formula>E40+E41&gt;12</formula>
    </cfRule>
  </conditionalFormatting>
  <conditionalFormatting sqref="AM27">
    <cfRule type="expression" dxfId="568" priority="312">
      <formula>R31+#REF!&gt;12</formula>
    </cfRule>
  </conditionalFormatting>
  <conditionalFormatting sqref="I36">
    <cfRule type="expression" dxfId="567" priority="307">
      <formula>E40+E41&gt;12</formula>
    </cfRule>
  </conditionalFormatting>
  <conditionalFormatting sqref="I36">
    <cfRule type="expression" dxfId="566" priority="306">
      <formula>E40+E41&gt;12</formula>
    </cfRule>
  </conditionalFormatting>
  <conditionalFormatting sqref="E40">
    <cfRule type="expression" dxfId="565" priority="293">
      <formula>E40+E41&gt;12</formula>
    </cfRule>
  </conditionalFormatting>
  <conditionalFormatting sqref="E41">
    <cfRule type="expression" dxfId="564" priority="292">
      <formula>E40+E41&gt;12</formula>
    </cfRule>
  </conditionalFormatting>
  <conditionalFormatting sqref="J179">
    <cfRule type="expression" dxfId="563" priority="289">
      <formula>$B$179=0</formula>
    </cfRule>
  </conditionalFormatting>
  <conditionalFormatting sqref="E40">
    <cfRule type="expression" dxfId="562" priority="287">
      <formula>E40+E41&gt;12</formula>
    </cfRule>
  </conditionalFormatting>
  <conditionalFormatting sqref="E41 E44 E47 E50 E53 E56 E59 E62 D65:G66 E68 E71 E74 E77 E80 E83 E122">
    <cfRule type="expression" dxfId="561" priority="272">
      <formula>D40+D41&gt;12</formula>
    </cfRule>
  </conditionalFormatting>
  <conditionalFormatting sqref="E41 E44 E47 E50 E53 E56 E59 E62 D65:G66 E68 E71 E74 E77 E80 E83 E122">
    <cfRule type="expression" dxfId="560" priority="271">
      <formula>D41+D42&gt;12</formula>
    </cfRule>
  </conditionalFormatting>
  <conditionalFormatting sqref="E41 E44 E47 E50 E53 E56 E59 E62 D65:G66 E68 E71 E74 E77 E80 E83 E122">
    <cfRule type="expression" dxfId="559" priority="270">
      <formula>D40+D41&gt;12</formula>
    </cfRule>
  </conditionalFormatting>
  <conditionalFormatting sqref="E41 E132 E134 E136 E44 E47 E50 E53 E56 E59 E62 D65:G66 E68 E71 E74 E77 E80 E83 E122">
    <cfRule type="expression" dxfId="558" priority="269">
      <formula>D40+D41&gt;12</formula>
    </cfRule>
  </conditionalFormatting>
  <conditionalFormatting sqref="E41 E132 E134 E136 E44 E47 E50 E53 E56 E59 E62 D65:G66 E68 E71 E74 E77 E80 E83 E122">
    <cfRule type="expression" dxfId="557" priority="266">
      <formula>D41+D42&gt;12</formula>
    </cfRule>
  </conditionalFormatting>
  <conditionalFormatting sqref="E41 E132 E134 E136 E44 E47 E50 E53 E56 E59 E62 D65:G66 E68 E71 E74 E77 E80 E83 E122">
    <cfRule type="expression" dxfId="556" priority="265">
      <formula>D40+D41&gt;12</formula>
    </cfRule>
  </conditionalFormatting>
  <conditionalFormatting sqref="E41">
    <cfRule type="expression" dxfId="555" priority="264">
      <formula>E40+E41&gt;12</formula>
    </cfRule>
  </conditionalFormatting>
  <conditionalFormatting sqref="E41">
    <cfRule type="expression" dxfId="554" priority="263">
      <formula>E41+E42&gt;12</formula>
    </cfRule>
  </conditionalFormatting>
  <conditionalFormatting sqref="E41">
    <cfRule type="expression" dxfId="553" priority="262">
      <formula>E40+E41&gt;12</formula>
    </cfRule>
  </conditionalFormatting>
  <conditionalFormatting sqref="E41">
    <cfRule type="expression" dxfId="552" priority="261">
      <formula>E40+E41&gt;12</formula>
    </cfRule>
  </conditionalFormatting>
  <conditionalFormatting sqref="E41">
    <cfRule type="expression" dxfId="551" priority="258">
      <formula>E41+E42&gt;12</formula>
    </cfRule>
  </conditionalFormatting>
  <conditionalFormatting sqref="E41">
    <cfRule type="expression" dxfId="550" priority="257">
      <formula>E40+E41&gt;12</formula>
    </cfRule>
  </conditionalFormatting>
  <conditionalFormatting sqref="E41">
    <cfRule type="expression" dxfId="549" priority="256">
      <formula>E40+E41&gt;12</formula>
    </cfRule>
  </conditionalFormatting>
  <conditionalFormatting sqref="E41">
    <cfRule type="expression" dxfId="548" priority="255">
      <formula>E41+E42&gt;12</formula>
    </cfRule>
  </conditionalFormatting>
  <conditionalFormatting sqref="E41">
    <cfRule type="expression" dxfId="547" priority="254">
      <formula>E40+E41&gt;12</formula>
    </cfRule>
  </conditionalFormatting>
  <conditionalFormatting sqref="E41">
    <cfRule type="expression" dxfId="546" priority="253">
      <formula>E41+E42&gt;12</formula>
    </cfRule>
  </conditionalFormatting>
  <conditionalFormatting sqref="E41">
    <cfRule type="expression" dxfId="545" priority="252">
      <formula>E40+E41&gt;12</formula>
    </cfRule>
  </conditionalFormatting>
  <conditionalFormatting sqref="E41">
    <cfRule type="expression" dxfId="544" priority="251">
      <formula>E40+E41&gt;12</formula>
    </cfRule>
  </conditionalFormatting>
  <conditionalFormatting sqref="E41">
    <cfRule type="expression" dxfId="543" priority="250">
      <formula>E41+E42&gt;12</formula>
    </cfRule>
  </conditionalFormatting>
  <conditionalFormatting sqref="E41">
    <cfRule type="expression" dxfId="542" priority="249">
      <formula>E40+E41&gt;12</formula>
    </cfRule>
  </conditionalFormatting>
  <conditionalFormatting sqref="E41">
    <cfRule type="expression" dxfId="541" priority="248">
      <formula>E41+E42&gt;12</formula>
    </cfRule>
  </conditionalFormatting>
  <conditionalFormatting sqref="E41">
    <cfRule type="expression" dxfId="540" priority="247">
      <formula>E40+E41&gt;12</formula>
    </cfRule>
  </conditionalFormatting>
  <conditionalFormatting sqref="E41">
    <cfRule type="expression" dxfId="539" priority="246">
      <formula>E40+E41&gt;12</formula>
    </cfRule>
  </conditionalFormatting>
  <conditionalFormatting sqref="E41">
    <cfRule type="expression" dxfId="538" priority="245">
      <formula>E41+E42&gt;12</formula>
    </cfRule>
  </conditionalFormatting>
  <conditionalFormatting sqref="E41">
    <cfRule type="expression" dxfId="537" priority="244">
      <formula>E40+E41&gt;12</formula>
    </cfRule>
  </conditionalFormatting>
  <conditionalFormatting sqref="E44 E47 E50 E53 E56 E59 E62 E65 E68 E71">
    <cfRule type="expression" dxfId="536" priority="243">
      <formula>E43+E44&gt;12</formula>
    </cfRule>
  </conditionalFormatting>
  <conditionalFormatting sqref="E44 E47 E50 E53 E56 E59 E62 E65 E68 E71">
    <cfRule type="expression" dxfId="535" priority="242">
      <formula>E43+E44&gt;12</formula>
    </cfRule>
  </conditionalFormatting>
  <conditionalFormatting sqref="E44 E47 E50 E53 E56 E59 E62 E65 E68 E71">
    <cfRule type="expression" dxfId="534" priority="241">
      <formula>E44+E45&gt;12</formula>
    </cfRule>
  </conditionalFormatting>
  <conditionalFormatting sqref="E44 E47 E50 E53 E56 E59 E62 E65 E68 E71">
    <cfRule type="expression" dxfId="533" priority="240">
      <formula>E43+E44&gt;12</formula>
    </cfRule>
  </conditionalFormatting>
  <conditionalFormatting sqref="E44 E47 E50 E53 E56 E59 E62 E65 E68 E71">
    <cfRule type="expression" dxfId="532" priority="239">
      <formula>E43+E44&gt;12</formula>
    </cfRule>
  </conditionalFormatting>
  <conditionalFormatting sqref="E44 E47 E50 E53 E56 E59 E62 E65 E68 E71">
    <cfRule type="expression" dxfId="531" priority="236">
      <formula>E44+E45&gt;12</formula>
    </cfRule>
  </conditionalFormatting>
  <conditionalFormatting sqref="E44 E47 E50 E53 E56 E59 E62 E65 E68 E71">
    <cfRule type="expression" dxfId="530" priority="235">
      <formula>E43+E44&gt;12</formula>
    </cfRule>
  </conditionalFormatting>
  <conditionalFormatting sqref="E44 E47 E50 E53 E56 E59 E62 E65 E68 E71">
    <cfRule type="expression" dxfId="529" priority="234">
      <formula>E43+E44&gt;12</formula>
    </cfRule>
  </conditionalFormatting>
  <conditionalFormatting sqref="E44 E47 E50 E53 E56 E59 E62 E65 E68 E71">
    <cfRule type="expression" dxfId="528" priority="233">
      <formula>E44+E45&gt;12</formula>
    </cfRule>
  </conditionalFormatting>
  <conditionalFormatting sqref="E44 E47 E50 E53 E56 E59 E62 E65 E68 E71">
    <cfRule type="expression" dxfId="527" priority="232">
      <formula>E43+E44&gt;12</formula>
    </cfRule>
  </conditionalFormatting>
  <conditionalFormatting sqref="E44 E47 E50 E53 E56 E59 E62 E65 E68 E71">
    <cfRule type="expression" dxfId="526" priority="231">
      <formula>E44+E45&gt;12</formula>
    </cfRule>
  </conditionalFormatting>
  <conditionalFormatting sqref="E44 E47 E50 E53 E56 E59 E62 E65 E68 E71">
    <cfRule type="expression" dxfId="525" priority="230">
      <formula>E43+E44&gt;12</formula>
    </cfRule>
  </conditionalFormatting>
  <conditionalFormatting sqref="E44 E47 E50 E53 E56 E59 E62 E65 E68 E71">
    <cfRule type="expression" dxfId="524" priority="229">
      <formula>E43+E44&gt;12</formula>
    </cfRule>
  </conditionalFormatting>
  <conditionalFormatting sqref="E44 E47 E50 E53 E56 E59 E62 E65 E68 E71">
    <cfRule type="expression" dxfId="523" priority="228">
      <formula>E44+E45&gt;12</formula>
    </cfRule>
  </conditionalFormatting>
  <conditionalFormatting sqref="E44 E47 E50 E53 E56 E59 E62 E65 E68 E71">
    <cfRule type="expression" dxfId="522" priority="227">
      <formula>E43+E44&gt;12</formula>
    </cfRule>
  </conditionalFormatting>
  <conditionalFormatting sqref="E44 E47 E50 E53 E56 E59 E62 E65 E68 E71">
    <cfRule type="expression" dxfId="521" priority="226">
      <formula>E44+E45&gt;12</formula>
    </cfRule>
  </conditionalFormatting>
  <conditionalFormatting sqref="E44 E47 E50 E53 E56 E59 E62 E65 E68 E71">
    <cfRule type="expression" dxfId="520" priority="225">
      <formula>E43+E44&gt;12</formula>
    </cfRule>
  </conditionalFormatting>
  <conditionalFormatting sqref="E44 E47 E50 E53 E56 E59 E62 E65 E68 E71">
    <cfRule type="expression" dxfId="519" priority="224">
      <formula>E43+E44&gt;12</formula>
    </cfRule>
  </conditionalFormatting>
  <conditionalFormatting sqref="E44 E47 E50 E53 E56 E59 E62 E65 E68 E71">
    <cfRule type="expression" dxfId="518" priority="223">
      <formula>E44+E45&gt;12</formula>
    </cfRule>
  </conditionalFormatting>
  <conditionalFormatting sqref="E44 E47 E50 E53 E56 E59 E62 E65 E68 E71">
    <cfRule type="expression" dxfId="517" priority="222">
      <formula>E43+E44&gt;12</formula>
    </cfRule>
  </conditionalFormatting>
  <conditionalFormatting sqref="E44 E47 E50 E53 E56 E59 E62 E65 E132 E134 E136 E68 E71 E74 E77 E80 E83 E122">
    <cfRule type="expression" dxfId="516" priority="221">
      <formula>E43+E44&gt;12</formula>
    </cfRule>
  </conditionalFormatting>
  <conditionalFormatting sqref="E44 E47 E50 E53 E56 E59 E62 E65 E132 E134 E136 E68 E71 E74 E77 E80 E83 E122">
    <cfRule type="expression" dxfId="515" priority="220">
      <formula>E43+E44&gt;12</formula>
    </cfRule>
  </conditionalFormatting>
  <conditionalFormatting sqref="E44 E47 E50 E53 E56 E59 E62 E65 E132 E134 E136 E68 E71 E74 E77 E80 E83 E122">
    <cfRule type="expression" dxfId="514" priority="219">
      <formula>E44+E45&gt;12</formula>
    </cfRule>
  </conditionalFormatting>
  <conditionalFormatting sqref="E44 E47 E50 E53 E56 E59 E62 E65 E132 E134 E136 E68 E71 E74 E77 E80 E83 E122">
    <cfRule type="expression" dxfId="513" priority="218">
      <formula>E43+E44&gt;12</formula>
    </cfRule>
  </conditionalFormatting>
  <conditionalFormatting sqref="E44 E47 E50 E53 E56 E59 E62 E65 E132 E134 E136 E68 E71 E74 E77 E80 E83 E122">
    <cfRule type="expression" dxfId="512" priority="217">
      <formula>E43+E44&gt;12</formula>
    </cfRule>
  </conditionalFormatting>
  <conditionalFormatting sqref="E44 E47 E50 E53 E56 E59 E62 E65 E132 E134 E136 E68 E71 E74 E77 E80 E83 E122">
    <cfRule type="expression" dxfId="511" priority="214">
      <formula>E44+E45&gt;12</formula>
    </cfRule>
  </conditionalFormatting>
  <conditionalFormatting sqref="E44 E47 E50 E53 E56 E59 E62 E65 E132 E134 E136 E68 E71 E74 E77 E80 E83 E122">
    <cfRule type="expression" dxfId="510" priority="213">
      <formula>E43+E44&gt;12</formula>
    </cfRule>
  </conditionalFormatting>
  <conditionalFormatting sqref="E44 E47 E50 E53 E56 E59 E62 E65 E132 E134 E136 E68 E71 E74 E77 E80 E83 E122">
    <cfRule type="expression" dxfId="509" priority="212">
      <formula>E43+E44&gt;12</formula>
    </cfRule>
  </conditionalFormatting>
  <conditionalFormatting sqref="E44 E47 E50 E53 E56 E59 E62 E65 E132 E134 E136 E68 E71 E74 E77 E80 E83 E122">
    <cfRule type="expression" dxfId="508" priority="211">
      <formula>E44+E45&gt;12</formula>
    </cfRule>
  </conditionalFormatting>
  <conditionalFormatting sqref="E44 E47 E50 E53 E56 E59 E62 E65 E132 E134 E136 E68 E71 E74 E77 E80 E83 E122">
    <cfRule type="expression" dxfId="507" priority="210">
      <formula>E43+E44&gt;12</formula>
    </cfRule>
  </conditionalFormatting>
  <conditionalFormatting sqref="E44 E47 E50 E53 E56 E59 E62 E65 E132 E134 E136 E68 E71 E74 E77 E80 E83 E122">
    <cfRule type="expression" dxfId="506" priority="209">
      <formula>E44+E45&gt;12</formula>
    </cfRule>
  </conditionalFormatting>
  <conditionalFormatting sqref="E44 E47 E50 E53 E56 E59 E62 E65 E132 E134 E136 E68 E71 E74 E77 E80 E83 E122">
    <cfRule type="expression" dxfId="505" priority="208">
      <formula>E43+E44&gt;12</formula>
    </cfRule>
  </conditionalFormatting>
  <conditionalFormatting sqref="E44 E47 E50 E53 E56 E59 E62 E65 E132 E134 E136 E68 E71 E74 E77 E80 E83 E122">
    <cfRule type="expression" dxfId="504" priority="207">
      <formula>E43+E44&gt;12</formula>
    </cfRule>
  </conditionalFormatting>
  <conditionalFormatting sqref="E44 E47 E50 E53 E56 E59 E62 E65 E132 E134 E136 E68 E71 E74 E77 E80 E83 E122">
    <cfRule type="expression" dxfId="503" priority="206">
      <formula>E44+E45&gt;12</formula>
    </cfRule>
  </conditionalFormatting>
  <conditionalFormatting sqref="E44 E47 E50 E53 E56 E59 E62 E65 E132 E134 E136 E68 E71 E74 E77 E80 E83 E122">
    <cfRule type="expression" dxfId="502" priority="205">
      <formula>E43+E44&gt;12</formula>
    </cfRule>
  </conditionalFormatting>
  <conditionalFormatting sqref="E44 E47 E50 E53 E56 E59 E62 E65 E132 E134 E136 E68 E71 E74 E77 E80 E83 E122">
    <cfRule type="expression" dxfId="501" priority="204">
      <formula>E44+E45&gt;12</formula>
    </cfRule>
  </conditionalFormatting>
  <conditionalFormatting sqref="E44 E47 E50 E53 E56 E59 E62 E65 E132 E134 E136 E68 E71 E74 E77 E80 E83 E122">
    <cfRule type="expression" dxfId="500" priority="203">
      <formula>E43+E44&gt;12</formula>
    </cfRule>
  </conditionalFormatting>
  <conditionalFormatting sqref="E44 E47 E50 E53 E56 E59 E62 E65 E132 E134 E136 E68 E71 E74 E77 E80 E83 E122">
    <cfRule type="expression" dxfId="499" priority="202">
      <formula>E43+E44&gt;12</formula>
    </cfRule>
  </conditionalFormatting>
  <conditionalFormatting sqref="E44 E47 E50 E53 E56 E59 E62 E65 E132 E134 E136 E68 E71 E74 E77 E80 E83 E122">
    <cfRule type="expression" dxfId="498" priority="201">
      <formula>E44+E45&gt;12</formula>
    </cfRule>
  </conditionalFormatting>
  <conditionalFormatting sqref="E44 E47 E50 E53 E56 E59 E62 E65 E132 E134 E136 E68 E71 E74 E77 E80 E83 E122">
    <cfRule type="expression" dxfId="497" priority="200">
      <formula>E43+E44&gt;12</formula>
    </cfRule>
  </conditionalFormatting>
  <conditionalFormatting sqref="E132 E134 E136">
    <cfRule type="expression" dxfId="496" priority="199">
      <formula>E131+E132&gt;12</formula>
    </cfRule>
  </conditionalFormatting>
  <conditionalFormatting sqref="E132 E134 E136">
    <cfRule type="expression" dxfId="495" priority="198">
      <formula>E132+E133&gt;12</formula>
    </cfRule>
  </conditionalFormatting>
  <conditionalFormatting sqref="E132 E134 E136">
    <cfRule type="expression" dxfId="494" priority="197">
      <formula>E131+E132&gt;12</formula>
    </cfRule>
  </conditionalFormatting>
  <conditionalFormatting sqref="B127 E41 D63:G63 E44 E47 E50 E53 E56 E59 D65:G66">
    <cfRule type="expression" dxfId="493" priority="196">
      <formula>B41+B42&gt;12</formula>
    </cfRule>
  </conditionalFormatting>
  <conditionalFormatting sqref="B127 E41 D63:G63 E44 E47 E50 E53 E56 E59 D65:G66">
    <cfRule type="expression" dxfId="492" priority="195">
      <formula>B40+B41&gt;12</formula>
    </cfRule>
  </conditionalFormatting>
  <conditionalFormatting sqref="B127 E41 D63:G63 E44 E47 E50 E53 E56 E59 E68 E71 E74 E77 E80 E83 E122 D65:G66">
    <cfRule type="expression" dxfId="491" priority="194">
      <formula>B41+B42&gt;12</formula>
    </cfRule>
  </conditionalFormatting>
  <conditionalFormatting sqref="B127 E41 D63:G63 E44 E47 E50 E53 E56 E59 E68 E71 E74 E77 E80 E83 E122 D65:G66">
    <cfRule type="expression" dxfId="490" priority="193">
      <formula>B40+B41&gt;12</formula>
    </cfRule>
  </conditionalFormatting>
  <conditionalFormatting sqref="E41 E44 E47 E50 E53 E56 E59 E62 D65:G66 E68 E71 E74">
    <cfRule type="expression" dxfId="489" priority="192">
      <formula>D41+D42&gt;12</formula>
    </cfRule>
  </conditionalFormatting>
  <conditionalFormatting sqref="E41 E44 E47 E50 E53 E56 E59 E62 D65:G66 E68 E71 E74">
    <cfRule type="expression" dxfId="488" priority="191">
      <formula>D40+D41&gt;12</formula>
    </cfRule>
  </conditionalFormatting>
  <conditionalFormatting sqref="E68 E71 E74 E77 E80 E83 E122">
    <cfRule type="expression" dxfId="487" priority="190">
      <formula>E68+E69&gt;12</formula>
    </cfRule>
  </conditionalFormatting>
  <conditionalFormatting sqref="E68 E71 E74 E77 E80 E83 E122">
    <cfRule type="expression" dxfId="486" priority="189">
      <formula>E67+E68&gt;12</formula>
    </cfRule>
  </conditionalFormatting>
  <conditionalFormatting sqref="E74 E77 E80 E83 E122">
    <cfRule type="expression" dxfId="485" priority="188">
      <formula>E73+E74&gt;12</formula>
    </cfRule>
  </conditionalFormatting>
  <conditionalFormatting sqref="E74 E77 E80 E83 E122">
    <cfRule type="expression" dxfId="484" priority="187">
      <formula>E73+E74&gt;12</formula>
    </cfRule>
  </conditionalFormatting>
  <conditionalFormatting sqref="E74 E77 E80 E83 E122">
    <cfRule type="expression" dxfId="483" priority="186">
      <formula>E74+E75&gt;12</formula>
    </cfRule>
  </conditionalFormatting>
  <conditionalFormatting sqref="E74 E77 E80 E83 E122">
    <cfRule type="expression" dxfId="482" priority="185">
      <formula>E73+E74&gt;12</formula>
    </cfRule>
  </conditionalFormatting>
  <conditionalFormatting sqref="E74 E77 E80 E83 E122">
    <cfRule type="expression" dxfId="481" priority="184">
      <formula>E73+E74&gt;12</formula>
    </cfRule>
  </conditionalFormatting>
  <conditionalFormatting sqref="E74 E77 E80 E83 E122">
    <cfRule type="expression" dxfId="480" priority="181">
      <formula>E74+E75&gt;12</formula>
    </cfRule>
  </conditionalFormatting>
  <conditionalFormatting sqref="E74 E77 E80 E83 E122">
    <cfRule type="expression" dxfId="479" priority="180">
      <formula>E73+E74&gt;12</formula>
    </cfRule>
  </conditionalFormatting>
  <conditionalFormatting sqref="E74 E77 E80 E83 E122">
    <cfRule type="expression" dxfId="478" priority="179">
      <formula>E73+E74&gt;12</formula>
    </cfRule>
  </conditionalFormatting>
  <conditionalFormatting sqref="E74 E77 E80 E83 E122">
    <cfRule type="expression" dxfId="477" priority="178">
      <formula>E74+E75&gt;12</formula>
    </cfRule>
  </conditionalFormatting>
  <conditionalFormatting sqref="E74 E77 E80 E83 E122">
    <cfRule type="expression" dxfId="476" priority="177">
      <formula>E73+E74&gt;12</formula>
    </cfRule>
  </conditionalFormatting>
  <conditionalFormatting sqref="E74 E77 E80 E83 E122">
    <cfRule type="expression" dxfId="475" priority="176">
      <formula>E74+E75&gt;12</formula>
    </cfRule>
  </conditionalFormatting>
  <conditionalFormatting sqref="E74 E77 E80 E83 E122">
    <cfRule type="expression" dxfId="474" priority="175">
      <formula>E73+E74&gt;12</formula>
    </cfRule>
  </conditionalFormatting>
  <conditionalFormatting sqref="E74 E77 E80 E83 E122">
    <cfRule type="expression" dxfId="473" priority="174">
      <formula>E73+E74&gt;12</formula>
    </cfRule>
  </conditionalFormatting>
  <conditionalFormatting sqref="E74 E77 E80 E83 E122">
    <cfRule type="expression" dxfId="472" priority="173">
      <formula>E74+E75&gt;12</formula>
    </cfRule>
  </conditionalFormatting>
  <conditionalFormatting sqref="E74 E77 E80 E83 E122">
    <cfRule type="expression" dxfId="471" priority="172">
      <formula>E73+E74&gt;12</formula>
    </cfRule>
  </conditionalFormatting>
  <conditionalFormatting sqref="E74 E77 E80 E83 E122">
    <cfRule type="expression" dxfId="470" priority="171">
      <formula>E74+E75&gt;12</formula>
    </cfRule>
  </conditionalFormatting>
  <conditionalFormatting sqref="E74 E77 E80 E83 E122">
    <cfRule type="expression" dxfId="469" priority="170">
      <formula>E73+E74&gt;12</formula>
    </cfRule>
  </conditionalFormatting>
  <conditionalFormatting sqref="E74 E77 E80 E83 E122">
    <cfRule type="expression" dxfId="468" priority="169">
      <formula>E73+E74&gt;12</formula>
    </cfRule>
  </conditionalFormatting>
  <conditionalFormatting sqref="E74 E77 E80 E83 E122">
    <cfRule type="expression" dxfId="467" priority="168">
      <formula>E74+E75&gt;12</formula>
    </cfRule>
  </conditionalFormatting>
  <conditionalFormatting sqref="E74 E77 E80 E83 E122">
    <cfRule type="expression" dxfId="466" priority="167">
      <formula>E73+E74&gt;12</formula>
    </cfRule>
  </conditionalFormatting>
  <conditionalFormatting sqref="E77 E80 E83 E122">
    <cfRule type="expression" dxfId="465" priority="166">
      <formula>E77+E78&gt;12</formula>
    </cfRule>
  </conditionalFormatting>
  <conditionalFormatting sqref="E77 E80 E83 E122">
    <cfRule type="expression" dxfId="464" priority="165">
      <formula>E76+E77&gt;12</formula>
    </cfRule>
  </conditionalFormatting>
  <conditionalFormatting sqref="E44 E47 E50 E53 E56 E59 E62 D65:G66 E68">
    <cfRule type="expression" dxfId="463" priority="162">
      <formula>D43+D44&gt;12</formula>
    </cfRule>
  </conditionalFormatting>
  <conditionalFormatting sqref="E44 E47 E50 E53 E56 E59 E62 D65:G66 E68">
    <cfRule type="expression" dxfId="462" priority="161">
      <formula>D43+D44&gt;12</formula>
    </cfRule>
  </conditionalFormatting>
  <conditionalFormatting sqref="E44 E47 E50 E53 E56 E59 E62 D65:G66 E68">
    <cfRule type="expression" dxfId="461" priority="160">
      <formula>D44+D45&gt;12</formula>
    </cfRule>
  </conditionalFormatting>
  <conditionalFormatting sqref="E44 E47 E50 E53 E56 E59 E62 D65:G66 E68">
    <cfRule type="expression" dxfId="460" priority="159">
      <formula>D43+D44&gt;12</formula>
    </cfRule>
  </conditionalFormatting>
  <conditionalFormatting sqref="E44 E47 E50 E53 E56 E59 E62 D65:G66 E68">
    <cfRule type="expression" dxfId="459" priority="158">
      <formula>D43+D44&gt;12</formula>
    </cfRule>
  </conditionalFormatting>
  <conditionalFormatting sqref="E44 E47 E50 E53 E56 E59 E62 D65:G66 E68">
    <cfRule type="expression" dxfId="458" priority="155">
      <formula>D44+D45&gt;12</formula>
    </cfRule>
  </conditionalFormatting>
  <conditionalFormatting sqref="E44 E47 E50 E53 E56 E59 E62 D65:G66 E68">
    <cfRule type="expression" dxfId="457" priority="154">
      <formula>D43+D44&gt;12</formula>
    </cfRule>
  </conditionalFormatting>
  <conditionalFormatting sqref="E44 E47 E50 E53 E56 E59 E62 D65:G66 E68">
    <cfRule type="expression" dxfId="456" priority="153">
      <formula>D43+D44&gt;12</formula>
    </cfRule>
  </conditionalFormatting>
  <conditionalFormatting sqref="E44 E47 E50 E53 E56 E59 E62 D65:G66 E68">
    <cfRule type="expression" dxfId="455" priority="152">
      <formula>D44+D45&gt;12</formula>
    </cfRule>
  </conditionalFormatting>
  <conditionalFormatting sqref="E44 E47 E50 E53 E56 E59 E62 D65:G66 E68">
    <cfRule type="expression" dxfId="454" priority="151">
      <formula>D43+D44&gt;12</formula>
    </cfRule>
  </conditionalFormatting>
  <conditionalFormatting sqref="E44 E47 E50 E53 E56 E59 E62 D65:G66 E68">
    <cfRule type="expression" dxfId="453" priority="150">
      <formula>D44+D45&gt;12</formula>
    </cfRule>
  </conditionalFormatting>
  <conditionalFormatting sqref="E44 E47 E50 E53 E56 E59 E62 D65:G66 E68">
    <cfRule type="expression" dxfId="452" priority="149">
      <formula>D43+D44&gt;12</formula>
    </cfRule>
  </conditionalFormatting>
  <conditionalFormatting sqref="E44 E47 E50 E53 E56 E59 E62 D65:G66 E68">
    <cfRule type="expression" dxfId="451" priority="148">
      <formula>D43+D44&gt;12</formula>
    </cfRule>
  </conditionalFormatting>
  <conditionalFormatting sqref="E44 E47 E50 E53 E56 E59 E62 D65:G66 E68">
    <cfRule type="expression" dxfId="450" priority="147">
      <formula>D44+D45&gt;12</formula>
    </cfRule>
  </conditionalFormatting>
  <conditionalFormatting sqref="E44 E47 E50 E53 E56 E59 E62 D65:G66 E68">
    <cfRule type="expression" dxfId="449" priority="146">
      <formula>D43+D44&gt;12</formula>
    </cfRule>
  </conditionalFormatting>
  <conditionalFormatting sqref="E44 E47 E50 E53 E56 E59 E62 D65:G66 E68">
    <cfRule type="expression" dxfId="448" priority="145">
      <formula>D44+D45&gt;12</formula>
    </cfRule>
  </conditionalFormatting>
  <conditionalFormatting sqref="E44 E47 E50 E53 E56 E59 E62 D65:G66 E68">
    <cfRule type="expression" dxfId="447" priority="144">
      <formula>D43+D44&gt;12</formula>
    </cfRule>
  </conditionalFormatting>
  <conditionalFormatting sqref="E44 E47 E50 E53 E56 E59 E62 D65:G66 E68">
    <cfRule type="expression" dxfId="446" priority="143">
      <formula>D43+D44&gt;12</formula>
    </cfRule>
  </conditionalFormatting>
  <conditionalFormatting sqref="E44 E47 E50 E53 E56 E59 E62 D65:G66 E68">
    <cfRule type="expression" dxfId="445" priority="142">
      <formula>D44+D45&gt;12</formula>
    </cfRule>
  </conditionalFormatting>
  <conditionalFormatting sqref="E44 E47 E50 E53 E56 E59 E62 D65:G66 E68">
    <cfRule type="expression" dxfId="444" priority="141">
      <formula>D43+D44&gt;12</formula>
    </cfRule>
  </conditionalFormatting>
  <conditionalFormatting sqref="E62 E68">
    <cfRule type="expression" dxfId="443" priority="140">
      <formula>E62+E63&gt;12</formula>
    </cfRule>
  </conditionalFormatting>
  <conditionalFormatting sqref="E62 E68">
    <cfRule type="expression" dxfId="442" priority="139">
      <formula>E61+E62&gt;12</formula>
    </cfRule>
  </conditionalFormatting>
  <conditionalFormatting sqref="E62">
    <cfRule type="expression" dxfId="441" priority="138">
      <formula>E62+E63&gt;12</formula>
    </cfRule>
  </conditionalFormatting>
  <conditionalFormatting sqref="E62">
    <cfRule type="expression" dxfId="440" priority="137">
      <formula>E61+E62&gt;12</formula>
    </cfRule>
  </conditionalFormatting>
  <conditionalFormatting sqref="E44 E47 E50 E53 E56 E59 E62 D65:G66 E68 E71 E74 E77 E80 E83 E122">
    <cfRule type="expression" dxfId="439" priority="136">
      <formula>D43+D44&gt;12</formula>
    </cfRule>
  </conditionalFormatting>
  <conditionalFormatting sqref="E44 E47 E50 E53 E56 E59 E62 D65:G66 E68 E71 E74 E77 E80 E83 E122">
    <cfRule type="expression" dxfId="438" priority="135">
      <formula>D43+D44&gt;12</formula>
    </cfRule>
  </conditionalFormatting>
  <conditionalFormatting sqref="E44 E47 E50 E53 E56 E59 E62 D65:G66 E68 E71 E74 E77 E80 E83 E122">
    <cfRule type="expression" dxfId="437" priority="134">
      <formula>D44+D45&gt;12</formula>
    </cfRule>
  </conditionalFormatting>
  <conditionalFormatting sqref="E44 E47 E50 E53 E56 E59 E62 D65:G66 E68 E71 E74 E77 E80 E83 E122">
    <cfRule type="expression" dxfId="436" priority="133">
      <formula>D43+D44&gt;12</formula>
    </cfRule>
  </conditionalFormatting>
  <conditionalFormatting sqref="E44 E47 E50 E53 E56 E59 E62 D65:G66 E68 E71 E74 E77 E80 E83 E122">
    <cfRule type="expression" dxfId="435" priority="132">
      <formula>D43+D44&gt;12</formula>
    </cfRule>
  </conditionalFormatting>
  <conditionalFormatting sqref="E44 E47 E50 E53 E56 E59 E62 D65:G66 E68 E71 E74 E77 E80 E83 E122">
    <cfRule type="expression" dxfId="434" priority="129">
      <formula>D44+D45&gt;12</formula>
    </cfRule>
  </conditionalFormatting>
  <conditionalFormatting sqref="E44 E47 E50 E53 E56 E59 E62 D65:G66 E68 E71 E74 E77 E80 E83 E122">
    <cfRule type="expression" dxfId="433" priority="128">
      <formula>D43+D44&gt;12</formula>
    </cfRule>
  </conditionalFormatting>
  <conditionalFormatting sqref="E44 E47 E50 E53 E56 E59 E62 D65:G66 E68 E71 E74 E77 E80 E83 E122">
    <cfRule type="expression" dxfId="432" priority="127">
      <formula>D43+D44&gt;12</formula>
    </cfRule>
  </conditionalFormatting>
  <conditionalFormatting sqref="E44 E47 E50 E53 E56 E59 E62 D65:G66 E68 E71 E74 E77 E80 E83 E122">
    <cfRule type="expression" dxfId="431" priority="126">
      <formula>D44+D45&gt;12</formula>
    </cfRule>
  </conditionalFormatting>
  <conditionalFormatting sqref="E44 E47 E50 E53 E56 E59 E62 D65:G66 E68 E71 E74 E77 E80 E83 E122">
    <cfRule type="expression" dxfId="430" priority="125">
      <formula>D43+D44&gt;12</formula>
    </cfRule>
  </conditionalFormatting>
  <conditionalFormatting sqref="E44 E47 E50 E53 E56 E59 E62 D65:G66 E68 E71 E74 E77 E80 E83 E122">
    <cfRule type="expression" dxfId="429" priority="124">
      <formula>D44+D45&gt;12</formula>
    </cfRule>
  </conditionalFormatting>
  <conditionalFormatting sqref="E44 E47 E50 E53 E56 E59 E62 D65:G66 E68 E71 E74 E77 E80 E83 E122">
    <cfRule type="expression" dxfId="428" priority="123">
      <formula>D43+D44&gt;12</formula>
    </cfRule>
  </conditionalFormatting>
  <conditionalFormatting sqref="E44 E47 E50 E53 E56 E59 E62 D65:G66 E68 E71 E74 E77 E80 E83 E122">
    <cfRule type="expression" dxfId="427" priority="122">
      <formula>D43+D44&gt;12</formula>
    </cfRule>
  </conditionalFormatting>
  <conditionalFormatting sqref="E44 E47 E50 E53 E56 E59 E62 D65:G66 E68 E71 E74 E77 E80 E83 E122">
    <cfRule type="expression" dxfId="426" priority="121">
      <formula>D44+D45&gt;12</formula>
    </cfRule>
  </conditionalFormatting>
  <conditionalFormatting sqref="E44 E47 E50 E53 E56 E59 E62 D65:G66 E68 E71 E74 E77 E80 E83 E122">
    <cfRule type="expression" dxfId="425" priority="120">
      <formula>D43+D44&gt;12</formula>
    </cfRule>
  </conditionalFormatting>
  <conditionalFormatting sqref="E44 E47 E50 E53 E56 E59 E62 D65:G66 E68 E71 E74 E77 E80 E83 E122">
    <cfRule type="expression" dxfId="424" priority="119">
      <formula>D44+D45&gt;12</formula>
    </cfRule>
  </conditionalFormatting>
  <conditionalFormatting sqref="E44 E47 E50 E53 E56 E59 E62 D65:G66 E68 E71 E74 E77 E80 E83 E122">
    <cfRule type="expression" dxfId="423" priority="118">
      <formula>D43+D44&gt;12</formula>
    </cfRule>
  </conditionalFormatting>
  <conditionalFormatting sqref="E44 E47 E50 E53 E56 E59 E62 D65:G66 E68 E71 E74 E77 E80 E83 E122">
    <cfRule type="expression" dxfId="422" priority="117">
      <formula>D43+D44&gt;12</formula>
    </cfRule>
  </conditionalFormatting>
  <conditionalFormatting sqref="E44 E47 E50 E53 E56 E59 E62 D65:G66 E68 E71 E74 E77 E80 E83 E122">
    <cfRule type="expression" dxfId="421" priority="116">
      <formula>D44+D45&gt;12</formula>
    </cfRule>
  </conditionalFormatting>
  <conditionalFormatting sqref="E44 E47 E50 E53 E56 E59 E62 D65:G66 E68 E71 E74 E77 E80 E83 E122">
    <cfRule type="expression" dxfId="420" priority="115">
      <formula>D43+D44&gt;12</formula>
    </cfRule>
  </conditionalFormatting>
  <conditionalFormatting sqref="E62 E68 E71 E74 E77 E80 E83 E122">
    <cfRule type="expression" dxfId="419" priority="114">
      <formula>E62+E63&gt;12</formula>
    </cfRule>
  </conditionalFormatting>
  <conditionalFormatting sqref="E62 E68 E71 E74 E77 E80 E83 E122">
    <cfRule type="expression" dxfId="418" priority="113">
      <formula>E61+E62&gt;12</formula>
    </cfRule>
  </conditionalFormatting>
  <conditionalFormatting sqref="E62">
    <cfRule type="expression" dxfId="417" priority="112">
      <formula>E62+E63&gt;12</formula>
    </cfRule>
  </conditionalFormatting>
  <conditionalFormatting sqref="E62">
    <cfRule type="expression" dxfId="416" priority="111">
      <formula>E61+E62&gt;12</formula>
    </cfRule>
  </conditionalFormatting>
  <conditionalFormatting sqref="E77 E80 E83 E122">
    <cfRule type="expression" dxfId="415" priority="110">
      <formula>E77+E78&gt;12</formula>
    </cfRule>
  </conditionalFormatting>
  <conditionalFormatting sqref="E77 E80 E83 E122">
    <cfRule type="expression" dxfId="414" priority="109">
      <formula>E76+E77&gt;12</formula>
    </cfRule>
  </conditionalFormatting>
  <conditionalFormatting sqref="E119 E116 E113 E110 E107 E104 E101 E98 E95 E92 E89 E86">
    <cfRule type="expression" dxfId="413" priority="106">
      <formula>E85+E86&gt;12</formula>
    </cfRule>
  </conditionalFormatting>
  <conditionalFormatting sqref="E119 E116 E113 E110 E107 E104 E101 E98 E95 E92 E89 E86">
    <cfRule type="expression" dxfId="412" priority="105">
      <formula>E86+E87&gt;12</formula>
    </cfRule>
  </conditionalFormatting>
  <conditionalFormatting sqref="E119 E116 E113 E110 E107 E104 E101 E98 E95 E92 E89 E86">
    <cfRule type="expression" dxfId="411" priority="104">
      <formula>E85+E86&gt;12</formula>
    </cfRule>
  </conditionalFormatting>
  <conditionalFormatting sqref="E119 E116 E113 E110 E107 E104 E101 E98 E95 E92 E89 E86">
    <cfRule type="expression" dxfId="410" priority="103">
      <formula>E85+E86&gt;12</formula>
    </cfRule>
  </conditionalFormatting>
  <conditionalFormatting sqref="E119 E116 E113 E110 E107 E104 E101 E98 E95 E92 E89 E86">
    <cfRule type="expression" dxfId="409" priority="100">
      <formula>E86+E87&gt;12</formula>
    </cfRule>
  </conditionalFormatting>
  <conditionalFormatting sqref="E119 E116 E113 E110 E107 E104 E101 E98 E95 E92 E89 E86">
    <cfRule type="expression" dxfId="408" priority="99">
      <formula>E85+E86&gt;12</formula>
    </cfRule>
  </conditionalFormatting>
  <conditionalFormatting sqref="E119 E116 E113 E110 E107 E104 E101 E98 E95 E92 E89 E86">
    <cfRule type="expression" dxfId="407" priority="98">
      <formula>E85+E86&gt;12</formula>
    </cfRule>
  </conditionalFormatting>
  <conditionalFormatting sqref="E119 E116 E113 E110 E107 E104 E101 E98 E95 E92 E89 E86">
    <cfRule type="expression" dxfId="406" priority="97">
      <formula>E85+E86&gt;12</formula>
    </cfRule>
  </conditionalFormatting>
  <conditionalFormatting sqref="E119 E116 E113 E110 E107 E104 E101 E98 E95 E92 E89 E86">
    <cfRule type="expression" dxfId="405" priority="96">
      <formula>E86+E87&gt;12</formula>
    </cfRule>
  </conditionalFormatting>
  <conditionalFormatting sqref="E119 E116 E113 E110 E107 E104 E101 E98 E95 E92 E89 E86">
    <cfRule type="expression" dxfId="404" priority="95">
      <formula>E85+E86&gt;12</formula>
    </cfRule>
  </conditionalFormatting>
  <conditionalFormatting sqref="E119 E116 E113 E110 E107 E104 E101 E98 E95 E92 E89 E86">
    <cfRule type="expression" dxfId="403" priority="94">
      <formula>E85+E86&gt;12</formula>
    </cfRule>
  </conditionalFormatting>
  <conditionalFormatting sqref="E119 E116 E113 E110 E107 E104 E101 E98 E95 E92 E89 E86">
    <cfRule type="expression" dxfId="402" priority="91">
      <formula>E86+E87&gt;12</formula>
    </cfRule>
  </conditionalFormatting>
  <conditionalFormatting sqref="E119 E116 E113 E110 E107 E104 E101 E98 E95 E92 E89 E86">
    <cfRule type="expression" dxfId="401" priority="90">
      <formula>E85+E86&gt;12</formula>
    </cfRule>
  </conditionalFormatting>
  <conditionalFormatting sqref="E119 E116 E113 E110 E107 E104 E101 E98 E95 E92 E89 E86">
    <cfRule type="expression" dxfId="400" priority="89">
      <formula>E85+E86&gt;12</formula>
    </cfRule>
  </conditionalFormatting>
  <conditionalFormatting sqref="E119 E116 E113 E110 E107 E104 E101 E98 E95 E92 E89 E86">
    <cfRule type="expression" dxfId="399" priority="88">
      <formula>E86+E87&gt;12</formula>
    </cfRule>
  </conditionalFormatting>
  <conditionalFormatting sqref="E119 E116 E113 E110 E107 E104 E101 E98 E95 E92 E89 E86">
    <cfRule type="expression" dxfId="398" priority="87">
      <formula>E85+E86&gt;12</formula>
    </cfRule>
  </conditionalFormatting>
  <conditionalFormatting sqref="E119 E116 E113 E110 E107 E104 E101 E98 E95 E92 E89 E86">
    <cfRule type="expression" dxfId="397" priority="86">
      <formula>E86+E87&gt;12</formula>
    </cfRule>
  </conditionalFormatting>
  <conditionalFormatting sqref="E119 E116 E113 E110 E107 E104 E101 E98 E95 E92 E89 E86">
    <cfRule type="expression" dxfId="396" priority="85">
      <formula>E85+E86&gt;12</formula>
    </cfRule>
  </conditionalFormatting>
  <conditionalFormatting sqref="E119 E116 E113 E110 E107 E104 E101 E98 E95 E92 E89 E86">
    <cfRule type="expression" dxfId="395" priority="84">
      <formula>E85+E86&gt;12</formula>
    </cfRule>
  </conditionalFormatting>
  <conditionalFormatting sqref="E119 E116 E113 E110 E107 E104 E101 E98 E95 E92 E89 E86">
    <cfRule type="expression" dxfId="394" priority="83">
      <formula>E86+E87&gt;12</formula>
    </cfRule>
  </conditionalFormatting>
  <conditionalFormatting sqref="E119 E116 E113 E110 E107 E104 E101 E98 E95 E92 E89 E86">
    <cfRule type="expression" dxfId="393" priority="82">
      <formula>E85+E86&gt;12</formula>
    </cfRule>
  </conditionalFormatting>
  <conditionalFormatting sqref="E119 E116 E113 E110 E107 E104 E101 E98 E95 E92 E89 E86">
    <cfRule type="expression" dxfId="392" priority="81">
      <formula>E86+E87&gt;12</formula>
    </cfRule>
  </conditionalFormatting>
  <conditionalFormatting sqref="E119 E116 E113 E110 E107 E104 E101 E98 E95 E92 E89 E86">
    <cfRule type="expression" dxfId="391" priority="80">
      <formula>E85+E86&gt;12</formula>
    </cfRule>
  </conditionalFormatting>
  <conditionalFormatting sqref="E119 E116 E113 E110 E107 E104 E101 E98 E95 E92 E89 E86">
    <cfRule type="expression" dxfId="390" priority="79">
      <formula>E85+E86&gt;12</formula>
    </cfRule>
  </conditionalFormatting>
  <conditionalFormatting sqref="E119 E116 E113 E110 E107 E104 E101 E98 E95 E92 E89 E86">
    <cfRule type="expression" dxfId="389" priority="78">
      <formula>E86+E87&gt;12</formula>
    </cfRule>
  </conditionalFormatting>
  <conditionalFormatting sqref="E119 E116 E113 E110 E107 E104 E101 E98 E95 E92 E89 E86">
    <cfRule type="expression" dxfId="388" priority="77">
      <formula>E85+E86&gt;12</formula>
    </cfRule>
  </conditionalFormatting>
  <conditionalFormatting sqref="E119 E116 E113 E110 E107 E104 E101 E98 E95 E92 E89 E86">
    <cfRule type="expression" dxfId="387" priority="76">
      <formula>E86+E87&gt;12</formula>
    </cfRule>
  </conditionalFormatting>
  <conditionalFormatting sqref="E119 E116 E113 E110 E107 E104 E101 E98 E95 E92 E89 E86">
    <cfRule type="expression" dxfId="386" priority="75">
      <formula>E85+E86&gt;12</formula>
    </cfRule>
  </conditionalFormatting>
  <conditionalFormatting sqref="E119 E116 E113 E110 E107 E104 E101 E98 E95 E92 E89 E86">
    <cfRule type="expression" dxfId="385" priority="74">
      <formula>E86+E87&gt;12</formula>
    </cfRule>
  </conditionalFormatting>
  <conditionalFormatting sqref="E119 E116 E113 E110 E107 E104 E101 E98 E95 E92 E89 E86">
    <cfRule type="expression" dxfId="384" priority="73">
      <formula>E85+E86&gt;12</formula>
    </cfRule>
  </conditionalFormatting>
  <conditionalFormatting sqref="E119 E116 E113 E110 E107 E104 E101 E98 E95 E92 E89 E86">
    <cfRule type="expression" dxfId="383" priority="72">
      <formula>E85+E86&gt;12</formula>
    </cfRule>
  </conditionalFormatting>
  <conditionalFormatting sqref="E119 E116 E113 E110 E107 E104 E101 E98 E95 E92 E89 E86">
    <cfRule type="expression" dxfId="382" priority="71">
      <formula>E85+E86&gt;12</formula>
    </cfRule>
  </conditionalFormatting>
  <conditionalFormatting sqref="E119 E116 E113 E110 E107 E104 E101 E98 E95 E92 E89 E86">
    <cfRule type="expression" dxfId="381" priority="70">
      <formula>E86+E87&gt;12</formula>
    </cfRule>
  </conditionalFormatting>
  <conditionalFormatting sqref="E119 E116 E113 E110 E107 E104 E101 E98 E95 E92 E89 E86">
    <cfRule type="expression" dxfId="380" priority="69">
      <formula>E85+E86&gt;12</formula>
    </cfRule>
  </conditionalFormatting>
  <conditionalFormatting sqref="E119 E116 E113 E110 E107 E104 E101 E98 E95 E92 E89 E86">
    <cfRule type="expression" dxfId="379" priority="68">
      <formula>E85+E86&gt;12</formula>
    </cfRule>
  </conditionalFormatting>
  <conditionalFormatting sqref="E119 E116 E113 E110 E107 E104 E101 E98 E95 E92 E89 E86">
    <cfRule type="expression" dxfId="378" priority="65">
      <formula>E86+E87&gt;12</formula>
    </cfRule>
  </conditionalFormatting>
  <conditionalFormatting sqref="E119 E116 E113 E110 E107 E104 E101 E98 E95 E92 E89 E86">
    <cfRule type="expression" dxfId="377" priority="64">
      <formula>E85+E86&gt;12</formula>
    </cfRule>
  </conditionalFormatting>
  <conditionalFormatting sqref="E119 E116 E113 E110 E107 E104 E101 E98 E95 E92 E89 E86">
    <cfRule type="expression" dxfId="376" priority="63">
      <formula>E85+E86&gt;12</formula>
    </cfRule>
  </conditionalFormatting>
  <conditionalFormatting sqref="E119 E116 E113 E110 E107 E104 E101 E98 E95 E92 E89 E86">
    <cfRule type="expression" dxfId="375" priority="62">
      <formula>E86+E87&gt;12</formula>
    </cfRule>
  </conditionalFormatting>
  <conditionalFormatting sqref="E119 E116 E113 E110 E107 E104 E101 E98 E95 E92 E89 E86">
    <cfRule type="expression" dxfId="374" priority="61">
      <formula>E85+E86&gt;12</formula>
    </cfRule>
  </conditionalFormatting>
  <conditionalFormatting sqref="E119 E116 E113 E110 E107 E104 E101 E98 E95 E92 E89 E86">
    <cfRule type="expression" dxfId="373" priority="60">
      <formula>E86+E87&gt;12</formula>
    </cfRule>
  </conditionalFormatting>
  <conditionalFormatting sqref="E119 E116 E113 E110 E107 E104 E101 E98 E95 E92 E89 E86">
    <cfRule type="expression" dxfId="372" priority="59">
      <formula>E85+E86&gt;12</formula>
    </cfRule>
  </conditionalFormatting>
  <conditionalFormatting sqref="E119 E116 E113 E110 E107 E104 E101 E98 E95 E92 E89 E86">
    <cfRule type="expression" dxfId="371" priority="58">
      <formula>E85+E86&gt;12</formula>
    </cfRule>
  </conditionalFormatting>
  <conditionalFormatting sqref="E119 E116 E113 E110 E107 E104 E101 E98 E95 E92 E89 E86">
    <cfRule type="expression" dxfId="370" priority="57">
      <formula>E86+E87&gt;12</formula>
    </cfRule>
  </conditionalFormatting>
  <conditionalFormatting sqref="E119 E116 E113 E110 E107 E104 E101 E98 E95 E92 E89 E86">
    <cfRule type="expression" dxfId="369" priority="56">
      <formula>E85+E86&gt;12</formula>
    </cfRule>
  </conditionalFormatting>
  <conditionalFormatting sqref="E119 E116 E113 E110 E107 E104 E101 E98 E95 E92 E89 E86">
    <cfRule type="expression" dxfId="368" priority="55">
      <formula>E86+E87&gt;12</formula>
    </cfRule>
  </conditionalFormatting>
  <conditionalFormatting sqref="E119 E116 E113 E110 E107 E104 E101 E98 E95 E92 E89 E86">
    <cfRule type="expression" dxfId="367" priority="54">
      <formula>E85+E86&gt;12</formula>
    </cfRule>
  </conditionalFormatting>
  <conditionalFormatting sqref="E119 E116 E113 E110 E107 E104 E101 E98 E95 E92 E89 E86">
    <cfRule type="expression" dxfId="366" priority="53">
      <formula>E85+E86&gt;12</formula>
    </cfRule>
  </conditionalFormatting>
  <conditionalFormatting sqref="E119 E116 E113 E110 E107 E104 E101 E98 E95 E92 E89 E86">
    <cfRule type="expression" dxfId="365" priority="52">
      <formula>E86+E87&gt;12</formula>
    </cfRule>
  </conditionalFormatting>
  <conditionalFormatting sqref="E119 E116 E113 E110 E107 E104 E101 E98 E95 E92 E89 E86">
    <cfRule type="expression" dxfId="364" priority="51">
      <formula>E85+E86&gt;12</formula>
    </cfRule>
  </conditionalFormatting>
  <conditionalFormatting sqref="E119 E116 E113 E110 E107 E104 E101 E98 E95 E92 E89 E86">
    <cfRule type="expression" dxfId="363" priority="50">
      <formula>E86+E87&gt;12</formula>
    </cfRule>
  </conditionalFormatting>
  <conditionalFormatting sqref="E119 E116 E113 E110 E107 E104 E101 E98 E95 E92 E89 E86">
    <cfRule type="expression" dxfId="362" priority="49">
      <formula>E85+E86&gt;12</formula>
    </cfRule>
  </conditionalFormatting>
  <conditionalFormatting sqref="E119 E116 E113 E110 E107 E104 E101 E98 E95 E92 E89 E86">
    <cfRule type="expression" dxfId="361" priority="48">
      <formula>E85+E86&gt;12</formula>
    </cfRule>
  </conditionalFormatting>
  <conditionalFormatting sqref="E119 E116 E113 E110 E107 E104 E101 E98 E95 E92 E89 E86">
    <cfRule type="expression" dxfId="360" priority="47">
      <formula>E85+E86&gt;12</formula>
    </cfRule>
  </conditionalFormatting>
  <conditionalFormatting sqref="E119 E116 E113 E110 E107 E104 E101 E98 E95 E92 E89 E86">
    <cfRule type="expression" dxfId="359" priority="46">
      <formula>E86+E87&gt;12</formula>
    </cfRule>
  </conditionalFormatting>
  <conditionalFormatting sqref="E119 E116 E113 E110 E107 E104 E101 E98 E95 E92 E89 E86">
    <cfRule type="expression" dxfId="358" priority="45">
      <formula>E85+E86&gt;12</formula>
    </cfRule>
  </conditionalFormatting>
  <conditionalFormatting sqref="E119 E116 E113 E110 E107 E104 E101 E98 E95 E92 E89 E86">
    <cfRule type="expression" dxfId="357" priority="44">
      <formula>E85+E86&gt;12</formula>
    </cfRule>
  </conditionalFormatting>
  <conditionalFormatting sqref="E119 E116 E113 E110 E107 E104 E101 E98 E95 E92 E89 E86">
    <cfRule type="expression" dxfId="356" priority="41">
      <formula>E86+E87&gt;12</formula>
    </cfRule>
  </conditionalFormatting>
  <conditionalFormatting sqref="E119 E116 E113 E110 E107 E104 E101 E98 E95 E92 E89 E86">
    <cfRule type="expression" dxfId="355" priority="40">
      <formula>E85+E86&gt;12</formula>
    </cfRule>
  </conditionalFormatting>
  <conditionalFormatting sqref="E119 E116 E113 E110 E107 E104 E101 E98 E95 E92 E89 E86">
    <cfRule type="expression" dxfId="354" priority="39">
      <formula>E85+E86&gt;12</formula>
    </cfRule>
  </conditionalFormatting>
  <conditionalFormatting sqref="E119 E116 E113 E110 E107 E104 E101 E98 E95 E92 E89 E86">
    <cfRule type="expression" dxfId="353" priority="38">
      <formula>E86+E87&gt;12</formula>
    </cfRule>
  </conditionalFormatting>
  <conditionalFormatting sqref="E119 E116 E113 E110 E107 E104 E101 E98 E95 E92 E89 E86">
    <cfRule type="expression" dxfId="352" priority="37">
      <formula>E85+E86&gt;12</formula>
    </cfRule>
  </conditionalFormatting>
  <conditionalFormatting sqref="E119 E116 E113 E110 E107 E104 E101 E98 E95 E92 E89 E86">
    <cfRule type="expression" dxfId="351" priority="36">
      <formula>E86+E87&gt;12</formula>
    </cfRule>
  </conditionalFormatting>
  <conditionalFormatting sqref="E119 E116 E113 E110 E107 E104 E101 E98 E95 E92 E89 E86">
    <cfRule type="expression" dxfId="350" priority="35">
      <formula>E85+E86&gt;12</formula>
    </cfRule>
  </conditionalFormatting>
  <conditionalFormatting sqref="E119 E116 E113 E110 E107 E104 E101 E98 E95 E92 E89 E86">
    <cfRule type="expression" dxfId="349" priority="34">
      <formula>E85+E86&gt;12</formula>
    </cfRule>
  </conditionalFormatting>
  <conditionalFormatting sqref="E119 E116 E113 E110 E107 E104 E101 E98 E95 E92 E89 E86">
    <cfRule type="expression" dxfId="348" priority="33">
      <formula>E86+E87&gt;12</formula>
    </cfRule>
  </conditionalFormatting>
  <conditionalFormatting sqref="E119 E116 E113 E110 E107 E104 E101 E98 E95 E92 E89 E86">
    <cfRule type="expression" dxfId="347" priority="32">
      <formula>E85+E86&gt;12</formula>
    </cfRule>
  </conditionalFormatting>
  <conditionalFormatting sqref="E119 E116 E113 E110 E107 E104 E101 E98 E95 E92 E89 E86">
    <cfRule type="expression" dxfId="346" priority="31">
      <formula>E86+E87&gt;12</formula>
    </cfRule>
  </conditionalFormatting>
  <conditionalFormatting sqref="E119 E116 E113 E110 E107 E104 E101 E98 E95 E92 E89 E86">
    <cfRule type="expression" dxfId="345" priority="30">
      <formula>E85+E86&gt;12</formula>
    </cfRule>
  </conditionalFormatting>
  <conditionalFormatting sqref="E119 E116 E113 E110 E107 E104 E101 E98 E95 E92 E89 E86">
    <cfRule type="expression" dxfId="344" priority="29">
      <formula>E85+E86&gt;12</formula>
    </cfRule>
  </conditionalFormatting>
  <conditionalFormatting sqref="E119 E116 E113 E110 E107 E104 E101 E98 E95 E92 E89 E86">
    <cfRule type="expression" dxfId="343" priority="28">
      <formula>E86+E87&gt;12</formula>
    </cfRule>
  </conditionalFormatting>
  <conditionalFormatting sqref="E119 E116 E113 E110 E107 E104 E101 E98 E95 E92 E89 E86">
    <cfRule type="expression" dxfId="342" priority="27">
      <formula>E85+E86&gt;12</formula>
    </cfRule>
  </conditionalFormatting>
  <conditionalFormatting sqref="E119 E116 E113 E110 E107 E104 E101 E98 E95 E92 E89 E86">
    <cfRule type="expression" dxfId="341" priority="26">
      <formula>E86+E87&gt;12</formula>
    </cfRule>
  </conditionalFormatting>
  <conditionalFormatting sqref="E119 E116 E113 E110 E107 E104 E101 E98 E95 E92 E89 E86">
    <cfRule type="expression" dxfId="340" priority="25">
      <formula>E85+E86&gt;12</formula>
    </cfRule>
  </conditionalFormatting>
  <conditionalFormatting sqref="E119 E116 E113 E110 E107 E104 E101 E98 E95 E92 E89 E86">
    <cfRule type="expression" dxfId="339" priority="24">
      <formula>E86+E87&gt;12</formula>
    </cfRule>
  </conditionalFormatting>
  <conditionalFormatting sqref="E119 E116 E113 E110 E107 E104 E101 E98 E95 E92 E89 E86">
    <cfRule type="expression" dxfId="338" priority="23">
      <formula>E85+E86&gt;12</formula>
    </cfRule>
  </conditionalFormatting>
  <conditionalFormatting sqref="BM163:BM167 BL1:BM27 BL64:BM72 BL74:BM80 BL82:BM135 BL137:BM151 BL153:BM161 BL163:BL176 BL178:BL193 BM179:BM193 BL195:BM1048576">
    <cfRule type="cellIs" dxfId="337" priority="21" operator="equal">
      <formula>"Evaluation"</formula>
    </cfRule>
  </conditionalFormatting>
  <conditionalFormatting sqref="BM66:BM72">
    <cfRule type="cellIs" dxfId="336" priority="14" operator="equal">
      <formula>"Evaluation"</formula>
    </cfRule>
  </conditionalFormatting>
  <conditionalFormatting sqref="BM76:BM80">
    <cfRule type="cellIs" dxfId="335" priority="12" operator="equal">
      <formula>"Evaluation"</formula>
    </cfRule>
  </conditionalFormatting>
  <conditionalFormatting sqref="BM84:BM135">
    <cfRule type="cellIs" dxfId="334" priority="10" operator="equal">
      <formula>"Evaluation"</formula>
    </cfRule>
  </conditionalFormatting>
  <conditionalFormatting sqref="BM139:BM151">
    <cfRule type="cellIs" dxfId="333" priority="8" operator="equal">
      <formula>"Evaluation"</formula>
    </cfRule>
  </conditionalFormatting>
  <conditionalFormatting sqref="BM157:BM161">
    <cfRule type="cellIs" dxfId="332" priority="6" operator="equal">
      <formula>"Evaluation"</formula>
    </cfRule>
  </conditionalFormatting>
  <conditionalFormatting sqref="BM183:BM193">
    <cfRule type="cellIs" dxfId="331" priority="4" operator="equal">
      <formula>"Evaluation"</formula>
    </cfRule>
  </conditionalFormatting>
  <conditionalFormatting sqref="BL28:BL41 BM28:BM40 BL51:BM51 BL61:BM61">
    <cfRule type="cellIs" dxfId="330" priority="3" operator="equal">
      <formula>"Evaluation"</formula>
    </cfRule>
  </conditionalFormatting>
  <conditionalFormatting sqref="BL43:BM50">
    <cfRule type="cellIs" dxfId="329" priority="2" operator="equal">
      <formula>"Evaluation"</formula>
    </cfRule>
  </conditionalFormatting>
  <conditionalFormatting sqref="BL53:BM60">
    <cfRule type="cellIs" dxfId="328" priority="1" operator="equal">
      <formula>"Evaluation"</formula>
    </cfRule>
  </conditionalFormatting>
  <dataValidations count="20">
    <dataValidation type="whole" operator="greaterThanOrEqual" allowBlank="1" showInputMessage="1" showErrorMessage="1" sqref="AI8 AI10 AI6:AJ6" xr:uid="{00000000-0002-0000-0B00-000000000000}">
      <formula1>AI5</formula1>
    </dataValidation>
    <dataValidation type="whole" allowBlank="1" showInputMessage="1" showErrorMessage="1" sqref="AF11" xr:uid="{00000000-0002-0000-0B00-000001000000}">
      <formula1>1</formula1>
      <formula2>5</formula2>
    </dataValidation>
    <dataValidation type="whole" allowBlank="1" showInputMessage="1" showErrorMessage="1" sqref="AF5:AF8 AH5:AH10 AF10 I35:I36" xr:uid="{00000000-0002-0000-0B00-000002000000}">
      <formula1>1</formula1>
      <formula2>12</formula2>
    </dataValidation>
    <dataValidation type="whole" allowBlank="1" showInputMessage="1" showErrorMessage="1" sqref="AI7:AJ7 AI5:AJ5 J36" xr:uid="{00000000-0002-0000-0B00-000003000000}">
      <formula1>2012</formula1>
      <formula2>3000</formula2>
    </dataValidation>
    <dataValidation type="list" allowBlank="1" showInputMessage="1" showErrorMessage="1" error="Please enter a whole number between 0 and 100, without decimal point or % sign" promptTitle="Salary Inflation" prompt="Select Annual Salary Inflation Rate from Dropdown Box." sqref="D13" xr:uid="{00000000-0002-0000-0B00-000004000000}">
      <formula1>$G$22:$CH$22</formula1>
    </dataValidation>
    <dataValidation type="list" allowBlank="1" showInputMessage="1" showErrorMessage="1" error="Please enter a whole number between 0 and 100, without decimal point or % sign" promptTitle="Indirect Cost Rate" prompt="Enter indirect cost rate as whole number between 0 and 100 ONLY if TFC is selected above." sqref="C21" xr:uid="{00000000-0002-0000-0B00-000005000000}">
      <formula1>$G$22:$CH$22</formula1>
    </dataValidation>
    <dataValidation type="list" allowBlank="1" showInputMessage="1" showErrorMessage="1" sqref="C8" xr:uid="{00000000-0002-0000-0B00-000006000000}">
      <formula1>$G$9:$AH$9</formula1>
    </dataValidation>
    <dataValidation type="list" allowBlank="1" showInputMessage="1" showErrorMessage="1" error="Please enter a whole number between 0 and 100, without decimal point or % sign" promptTitle="Indirect Cost Rate" prompt="Select indirect cost rate from Dropdown Box ONLY if MTDC or &quot;No Indirects&quot; is NOT selected above." sqref="B21" xr:uid="{00000000-0002-0000-0B00-000007000000}">
      <formula1>$G$22:$CH$22</formula1>
    </dataValidation>
    <dataValidation type="list" allowBlank="1" showInputMessage="1" showErrorMessage="1" sqref="B8:B10" xr:uid="{00000000-0002-0000-0B00-000008000000}">
      <formula1>$G$9:$AE$9</formula1>
    </dataValidation>
    <dataValidation allowBlank="1" showInputMessage="1" showErrorMessage="1" prompt="STOP" sqref="B45 B123 B72 B81 B84:B120 B78 B69 B54 B63 B66 B60 B48 B51" xr:uid="{00000000-0002-0000-0B00-000009000000}"/>
    <dataValidation allowBlank="1" showInputMessage="1" sqref="D42 E66 D72 D84:D120 D81 D78 D75 D69 D54 D51 D48 D45 E63 D123 D60 D57" xr:uid="{00000000-0002-0000-0B00-00000A000000}"/>
    <dataValidation type="list" allowBlank="1" showInputMessage="1" showErrorMessage="1" sqref="C12:C14" xr:uid="{00000000-0002-0000-0B00-00000B000000}">
      <formula1>$B$15:$B$17</formula1>
    </dataValidation>
    <dataValidation allowBlank="1" showErrorMessage="1" error="Enter Whole Number without decimal point or % sign" sqref="F25" xr:uid="{00000000-0002-0000-0B00-00000C000000}"/>
    <dataValidation allowBlank="1" showInputMessage="1" showErrorMessage="1" error="Enter Whole Number without decimal point or % sign" prompt="Enter Whole Number for Sponsor Percentage" sqref="C25:E25" xr:uid="{00000000-0002-0000-0B00-00000D000000}"/>
    <dataValidation type="list" allowBlank="1" showInputMessage="1" showErrorMessage="1" sqref="B12:B14" xr:uid="{00000000-0002-0000-0B00-00000E000000}">
      <formula1>$B$15:$B$20</formula1>
    </dataValidation>
    <dataValidation type="whole" allowBlank="1" showInputMessage="1" showErrorMessage="1" error="Enter Whole Number without decimal point or % sign" prompt="Enter Whole Number for Sponsor Percentage" sqref="B25" xr:uid="{00000000-0002-0000-0B00-00000F000000}">
      <formula1>0</formula1>
      <formula2>100</formula2>
    </dataValidation>
    <dataValidation allowBlank="1" showErrorMessage="1" errorTitle="STOP!!!" error="You cannot enter data in these cells. Only the gray and orange cells allow user entry." sqref="L138:L139 L121:L122 L132:M132 L134:M134 L73:L74 L82:L83 L76:L77 L79:L80 L70:L71 M70:M122 L131 M40:M68 L177 L174 L172 M159:M161 L49:L50 L67:L68 L43:L44 L46:L47 L40:L41 L55:L56 L64:L65 L58:L59 L61:L62 L52:L53 L136:M136 L133 L135" xr:uid="{00000000-0002-0000-0B00-000010000000}"/>
    <dataValidation type="whole" allowBlank="1" showInputMessage="1" showErrorMessage="1" error="Enter Whole Number" sqref="BO84:BO135 BN139:BP151 BN76:BN80 BN157:BN161 BN66:BN72 BO31:BZ40 BO46:BZ50 BO56:BZ60" xr:uid="{00000000-0002-0000-0B00-000011000000}">
      <formula1>0</formula1>
      <formula2>10000000</formula2>
    </dataValidation>
    <dataValidation type="list" allowBlank="1" showInputMessage="1" showErrorMessage="1" sqref="BJ5 BL183:BL193 BL170:BL176 BL66:BL72 BL76:BL80 BL84:BL135 BL139:BL151 BL157:BL161" xr:uid="{00000000-0002-0000-0B00-000012000000}">
      <formula1>$BJ$4:$BJ$5</formula1>
    </dataValidation>
    <dataValidation type="list" allowBlank="1" showInputMessage="1" showErrorMessage="1" sqref="BL31:BL40 BL46:BL50 BL56:BL60" xr:uid="{00000000-0002-0000-0B00-000013000000}">
      <formula1>$BP$4:$BP$5</formula1>
    </dataValidation>
  </dataValidations>
  <pageMargins left="0.7" right="0.7" top="0.75" bottom="0.75" header="0.3" footer="0.3"/>
  <pageSetup scale="61" fitToWidth="0" fitToHeight="0" orientation="landscape" r:id="rId1"/>
  <headerFooter>
    <oddFooter>&amp;L&amp;P&amp;C&amp;F&amp;R&amp;T&amp;D</oddFooter>
  </headerFooter>
  <rowBreaks count="2" manualBreakCount="2">
    <brk id="63" max="16383" man="1"/>
    <brk id="152" max="16383" man="1"/>
  </rowBreaks>
  <colBreaks count="1" manualBreakCount="1">
    <brk id="61" max="1048575" man="1"/>
  </colBreaks>
  <ignoredErrors>
    <ignoredError sqref="I182" evalError="1"/>
  </ignoredErrors>
  <drawing r:id="rId2"/>
  <legacyDrawing r:id="rId3"/>
  <mc:AlternateContent xmlns:mc="http://schemas.openxmlformats.org/markup-compatibility/2006">
    <mc:Choice Requires="x14">
      <controls>
        <mc:AlternateContent xmlns:mc="http://schemas.openxmlformats.org/markup-compatibility/2006">
          <mc:Choice Requires="x14">
            <control shapeId="9221" r:id="rId4" name="Check Box 5">
              <controlPr locked="0" defaultSize="0" autoFill="0" autoLine="0" autoPict="0">
                <anchor moveWithCells="1">
                  <from>
                    <xdr:col>11</xdr:col>
                    <xdr:colOff>0</xdr:colOff>
                    <xdr:row>34</xdr:row>
                    <xdr:rowOff>171450</xdr:rowOff>
                  </from>
                  <to>
                    <xdr:col>12</xdr:col>
                    <xdr:colOff>657225</xdr:colOff>
                    <xdr:row>36</xdr:row>
                    <xdr:rowOff>38100</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5"/>
  <dimension ref="A1:O127"/>
  <sheetViews>
    <sheetView workbookViewId="0">
      <selection sqref="A1:K1"/>
    </sheetView>
  </sheetViews>
  <sheetFormatPr defaultRowHeight="15" x14ac:dyDescent="0.25"/>
  <cols>
    <col min="1" max="1" width="33.42578125" customWidth="1"/>
    <col min="2" max="2" width="22.140625" customWidth="1"/>
    <col min="3" max="3" width="12.42578125" customWidth="1"/>
    <col min="4" max="4" width="11.42578125" customWidth="1"/>
    <col min="5" max="5" width="13.140625" customWidth="1"/>
    <col min="6" max="6" width="10.7109375" customWidth="1"/>
    <col min="7" max="7" width="10" customWidth="1"/>
    <col min="8" max="8" width="8" customWidth="1"/>
    <col min="9" max="9" width="9.140625" customWidth="1"/>
    <col min="10" max="10" width="10.42578125" style="47" bestFit="1" customWidth="1"/>
    <col min="11" max="11" width="12.85546875" customWidth="1"/>
  </cols>
  <sheetData>
    <row r="1" spans="1:15" ht="15.75" x14ac:dyDescent="0.25">
      <c r="A1" s="2855" t="s">
        <v>201</v>
      </c>
      <c r="B1" s="2855"/>
      <c r="C1" s="2855"/>
      <c r="D1" s="2855"/>
      <c r="E1" s="2855"/>
      <c r="F1" s="2855"/>
      <c r="G1" s="2855"/>
      <c r="H1" s="2855"/>
      <c r="I1" s="2855"/>
      <c r="J1" s="2855"/>
      <c r="K1" s="2855"/>
    </row>
    <row r="2" spans="1:15" ht="15.75" thickBot="1" x14ac:dyDescent="0.3"/>
    <row r="3" spans="1:15" x14ac:dyDescent="0.25">
      <c r="A3" s="711" t="s">
        <v>23</v>
      </c>
      <c r="B3" s="712"/>
      <c r="C3" s="712"/>
      <c r="D3" s="712"/>
      <c r="E3" s="2985" t="s">
        <v>174</v>
      </c>
      <c r="F3" s="2986"/>
      <c r="G3" s="2986"/>
      <c r="H3" s="2987"/>
      <c r="I3" s="712"/>
      <c r="J3" s="713"/>
      <c r="K3" s="712"/>
      <c r="L3" s="712"/>
      <c r="M3" s="712"/>
      <c r="N3" s="712"/>
      <c r="O3" s="714"/>
    </row>
    <row r="4" spans="1:15" x14ac:dyDescent="0.25">
      <c r="A4" s="243"/>
      <c r="B4" s="38"/>
      <c r="C4" s="38"/>
      <c r="D4" s="38"/>
      <c r="E4" s="694" t="s">
        <v>180</v>
      </c>
      <c r="F4" s="110" t="s">
        <v>175</v>
      </c>
      <c r="G4" s="110" t="s">
        <v>184</v>
      </c>
      <c r="H4" s="699"/>
      <c r="I4" s="38"/>
      <c r="J4" s="110" t="s">
        <v>182</v>
      </c>
      <c r="K4" s="110" t="s">
        <v>178</v>
      </c>
      <c r="L4" s="159"/>
      <c r="M4" s="38"/>
      <c r="N4" s="38"/>
      <c r="O4" s="715"/>
    </row>
    <row r="5" spans="1:15" x14ac:dyDescent="0.25">
      <c r="A5" s="716" t="s">
        <v>54</v>
      </c>
      <c r="B5" s="110" t="s">
        <v>56</v>
      </c>
      <c r="C5" s="110" t="s">
        <v>51</v>
      </c>
      <c r="D5" s="110" t="s">
        <v>52</v>
      </c>
      <c r="E5" s="694" t="s">
        <v>181</v>
      </c>
      <c r="F5" s="110" t="s">
        <v>176</v>
      </c>
      <c r="G5" s="110" t="s">
        <v>173</v>
      </c>
      <c r="H5" s="695" t="s">
        <v>15</v>
      </c>
      <c r="I5" s="110" t="s">
        <v>55</v>
      </c>
      <c r="J5" s="110" t="s">
        <v>183</v>
      </c>
      <c r="K5" s="110" t="s">
        <v>177</v>
      </c>
      <c r="L5" s="110" t="s">
        <v>57</v>
      </c>
      <c r="M5" s="110" t="s">
        <v>3</v>
      </c>
      <c r="N5" s="110" t="s">
        <v>68</v>
      </c>
      <c r="O5" s="695" t="s">
        <v>15</v>
      </c>
    </row>
    <row r="6" spans="1:15" x14ac:dyDescent="0.25">
      <c r="A6" s="243"/>
      <c r="B6" s="692" t="s">
        <v>171</v>
      </c>
      <c r="C6" s="157">
        <v>0</v>
      </c>
      <c r="D6" s="440">
        <v>0</v>
      </c>
      <c r="E6" s="696">
        <v>0</v>
      </c>
      <c r="F6" s="701">
        <v>0</v>
      </c>
      <c r="G6" s="692">
        <v>15</v>
      </c>
      <c r="H6" s="697">
        <f>SUM(F6,G6*D6)*E6</f>
        <v>0</v>
      </c>
      <c r="I6" s="693">
        <v>147</v>
      </c>
      <c r="J6" s="704">
        <v>0</v>
      </c>
      <c r="K6" s="158">
        <v>0</v>
      </c>
      <c r="L6" s="196">
        <v>0</v>
      </c>
      <c r="M6" s="286">
        <v>0</v>
      </c>
      <c r="N6" s="200">
        <f>SUM((C6*D6*I6),(H6*0.42),(C6*K6),(C6*L6),(C6*J6),M6)</f>
        <v>0</v>
      </c>
      <c r="O6" s="717"/>
    </row>
    <row r="7" spans="1:15" x14ac:dyDescent="0.25">
      <c r="A7" s="243"/>
      <c r="B7" s="692" t="s">
        <v>172</v>
      </c>
      <c r="C7" s="157">
        <v>0</v>
      </c>
      <c r="D7" s="440">
        <v>0</v>
      </c>
      <c r="E7" s="696"/>
      <c r="F7" s="701"/>
      <c r="G7" s="692">
        <v>15</v>
      </c>
      <c r="H7" s="697">
        <f t="shared" ref="H7:H15" si="0">SUM(F7,G7)*E7</f>
        <v>0</v>
      </c>
      <c r="I7" s="693">
        <v>147</v>
      </c>
      <c r="J7" s="704">
        <v>0</v>
      </c>
      <c r="K7" s="158">
        <v>0</v>
      </c>
      <c r="L7" s="196">
        <v>0</v>
      </c>
      <c r="M7" s="286">
        <v>0</v>
      </c>
      <c r="N7" s="201">
        <f t="shared" ref="N7:N15" si="1">SUM((C7*D7*I7),(H7*0.42),(C7*K7),(C7*L7),M7)</f>
        <v>0</v>
      </c>
      <c r="O7" s="717"/>
    </row>
    <row r="8" spans="1:15" x14ac:dyDescent="0.25">
      <c r="A8" s="243"/>
      <c r="B8" s="157"/>
      <c r="C8" s="157">
        <v>0</v>
      </c>
      <c r="D8" s="440">
        <v>0</v>
      </c>
      <c r="E8" s="696"/>
      <c r="F8" s="701"/>
      <c r="G8" s="692">
        <v>15</v>
      </c>
      <c r="H8" s="697">
        <f t="shared" si="0"/>
        <v>0</v>
      </c>
      <c r="I8" s="693">
        <v>123</v>
      </c>
      <c r="J8" s="704">
        <v>0</v>
      </c>
      <c r="K8" s="158">
        <v>0</v>
      </c>
      <c r="L8" s="196">
        <v>0</v>
      </c>
      <c r="M8" s="286">
        <v>0</v>
      </c>
      <c r="N8" s="201">
        <f t="shared" si="1"/>
        <v>0</v>
      </c>
      <c r="O8" s="717"/>
    </row>
    <row r="9" spans="1:15" x14ac:dyDescent="0.25">
      <c r="A9" s="243"/>
      <c r="B9" s="157"/>
      <c r="C9" s="157">
        <v>0</v>
      </c>
      <c r="D9" s="440">
        <v>0</v>
      </c>
      <c r="E9" s="696"/>
      <c r="F9" s="701"/>
      <c r="G9" s="692">
        <v>15</v>
      </c>
      <c r="H9" s="697">
        <f t="shared" si="0"/>
        <v>0</v>
      </c>
      <c r="I9" s="693">
        <v>123</v>
      </c>
      <c r="J9" s="704">
        <v>0</v>
      </c>
      <c r="K9" s="158">
        <v>0</v>
      </c>
      <c r="L9" s="196">
        <v>0</v>
      </c>
      <c r="M9" s="286">
        <v>0</v>
      </c>
      <c r="N9" s="201">
        <f t="shared" si="1"/>
        <v>0</v>
      </c>
      <c r="O9" s="717"/>
    </row>
    <row r="10" spans="1:15" x14ac:dyDescent="0.25">
      <c r="A10" s="243"/>
      <c r="B10" s="157"/>
      <c r="C10" s="157">
        <v>0</v>
      </c>
      <c r="D10" s="440">
        <v>0</v>
      </c>
      <c r="E10" s="696"/>
      <c r="F10" s="701"/>
      <c r="G10" s="692">
        <v>15</v>
      </c>
      <c r="H10" s="697">
        <f t="shared" si="0"/>
        <v>0</v>
      </c>
      <c r="I10" s="693">
        <v>123</v>
      </c>
      <c r="J10" s="704">
        <v>0</v>
      </c>
      <c r="K10" s="158">
        <v>0</v>
      </c>
      <c r="L10" s="196">
        <v>0</v>
      </c>
      <c r="M10" s="286">
        <v>0</v>
      </c>
      <c r="N10" s="201">
        <f t="shared" si="1"/>
        <v>0</v>
      </c>
      <c r="O10" s="717"/>
    </row>
    <row r="11" spans="1:15" x14ac:dyDescent="0.25">
      <c r="A11" s="243"/>
      <c r="B11" s="157"/>
      <c r="C11" s="157">
        <v>0</v>
      </c>
      <c r="D11" s="440">
        <v>0</v>
      </c>
      <c r="E11" s="696"/>
      <c r="F11" s="701"/>
      <c r="G11" s="692">
        <v>15</v>
      </c>
      <c r="H11" s="697">
        <f t="shared" si="0"/>
        <v>0</v>
      </c>
      <c r="I11" s="693">
        <v>123</v>
      </c>
      <c r="J11" s="704">
        <v>0</v>
      </c>
      <c r="K11" s="158">
        <v>0</v>
      </c>
      <c r="L11" s="196">
        <v>0</v>
      </c>
      <c r="M11" s="286">
        <v>0</v>
      </c>
      <c r="N11" s="201">
        <f t="shared" si="1"/>
        <v>0</v>
      </c>
      <c r="O11" s="717"/>
    </row>
    <row r="12" spans="1:15" x14ac:dyDescent="0.25">
      <c r="A12" s="243"/>
      <c r="B12" s="157"/>
      <c r="C12" s="157">
        <v>0</v>
      </c>
      <c r="D12" s="440">
        <v>0</v>
      </c>
      <c r="E12" s="696"/>
      <c r="F12" s="701"/>
      <c r="G12" s="692">
        <v>15</v>
      </c>
      <c r="H12" s="697">
        <f t="shared" si="0"/>
        <v>0</v>
      </c>
      <c r="I12" s="693">
        <v>123</v>
      </c>
      <c r="J12" s="704">
        <v>0</v>
      </c>
      <c r="K12" s="158">
        <v>0</v>
      </c>
      <c r="L12" s="196">
        <v>0</v>
      </c>
      <c r="M12" s="286">
        <v>0</v>
      </c>
      <c r="N12" s="201">
        <f t="shared" si="1"/>
        <v>0</v>
      </c>
      <c r="O12" s="717"/>
    </row>
    <row r="13" spans="1:15" x14ac:dyDescent="0.25">
      <c r="A13" s="243"/>
      <c r="B13" s="157"/>
      <c r="C13" s="157">
        <v>0</v>
      </c>
      <c r="D13" s="440">
        <v>0</v>
      </c>
      <c r="E13" s="696"/>
      <c r="F13" s="701"/>
      <c r="G13" s="692">
        <v>15</v>
      </c>
      <c r="H13" s="697">
        <f t="shared" si="0"/>
        <v>0</v>
      </c>
      <c r="I13" s="693">
        <v>123</v>
      </c>
      <c r="J13" s="704">
        <v>0</v>
      </c>
      <c r="K13" s="158">
        <v>0</v>
      </c>
      <c r="L13" s="196">
        <v>0</v>
      </c>
      <c r="M13" s="286">
        <v>0</v>
      </c>
      <c r="N13" s="201">
        <f t="shared" si="1"/>
        <v>0</v>
      </c>
      <c r="O13" s="717"/>
    </row>
    <row r="14" spans="1:15" x14ac:dyDescent="0.25">
      <c r="A14" s="243"/>
      <c r="B14" s="157"/>
      <c r="C14" s="157">
        <v>0</v>
      </c>
      <c r="D14" s="440">
        <v>0</v>
      </c>
      <c r="E14" s="696"/>
      <c r="F14" s="701"/>
      <c r="G14" s="692">
        <v>15</v>
      </c>
      <c r="H14" s="697">
        <f t="shared" si="0"/>
        <v>0</v>
      </c>
      <c r="I14" s="693">
        <v>123</v>
      </c>
      <c r="J14" s="704">
        <v>0</v>
      </c>
      <c r="K14" s="158">
        <v>0</v>
      </c>
      <c r="L14" s="196">
        <v>0</v>
      </c>
      <c r="M14" s="286">
        <v>0</v>
      </c>
      <c r="N14" s="201">
        <f t="shared" si="1"/>
        <v>0</v>
      </c>
      <c r="O14" s="717"/>
    </row>
    <row r="15" spans="1:15" ht="15.75" thickBot="1" x14ac:dyDescent="0.3">
      <c r="A15" s="243"/>
      <c r="B15" s="157"/>
      <c r="C15" s="157">
        <v>0</v>
      </c>
      <c r="D15" s="440">
        <v>0</v>
      </c>
      <c r="E15" s="698"/>
      <c r="F15" s="702"/>
      <c r="G15" s="700">
        <v>15</v>
      </c>
      <c r="H15" s="697">
        <f t="shared" si="0"/>
        <v>0</v>
      </c>
      <c r="I15" s="693">
        <v>123</v>
      </c>
      <c r="J15" s="704">
        <v>0</v>
      </c>
      <c r="K15" s="158">
        <v>0</v>
      </c>
      <c r="L15" s="196">
        <v>0</v>
      </c>
      <c r="M15" s="286">
        <v>0</v>
      </c>
      <c r="N15" s="202">
        <f t="shared" si="1"/>
        <v>0</v>
      </c>
      <c r="O15" s="717"/>
    </row>
    <row r="16" spans="1:15" ht="15.75" thickBot="1" x14ac:dyDescent="0.3">
      <c r="A16" s="243"/>
      <c r="B16" s="197"/>
      <c r="C16" s="197"/>
      <c r="D16" s="197"/>
      <c r="E16" s="197"/>
      <c r="F16" s="703"/>
      <c r="G16" s="197"/>
      <c r="H16" s="197"/>
      <c r="I16" s="197"/>
      <c r="J16" s="197"/>
      <c r="K16" s="197"/>
      <c r="L16" s="197"/>
      <c r="M16" s="197"/>
      <c r="N16" s="194"/>
      <c r="O16" s="718">
        <f>ROUNDDOWN(SUM(N6,N7,N8,N9,N10,N11,N12,N13,N14,N15),0)</f>
        <v>0</v>
      </c>
    </row>
    <row r="17" spans="1:15" x14ac:dyDescent="0.25">
      <c r="A17" s="243"/>
      <c r="B17" s="197"/>
      <c r="C17" s="197"/>
      <c r="D17" s="197"/>
      <c r="E17" s="705" t="s">
        <v>180</v>
      </c>
      <c r="F17" s="706"/>
      <c r="G17" s="726" t="s">
        <v>184</v>
      </c>
      <c r="H17" s="707"/>
      <c r="I17" s="197"/>
      <c r="J17" s="198" t="s">
        <v>182</v>
      </c>
      <c r="K17" s="198" t="s">
        <v>179</v>
      </c>
      <c r="L17" s="197"/>
      <c r="M17" s="197"/>
      <c r="N17" s="194"/>
      <c r="O17" s="719"/>
    </row>
    <row r="18" spans="1:15" x14ac:dyDescent="0.25">
      <c r="A18" s="720" t="s">
        <v>53</v>
      </c>
      <c r="B18" s="193" t="s">
        <v>56</v>
      </c>
      <c r="C18" s="193" t="s">
        <v>51</v>
      </c>
      <c r="D18" s="193" t="s">
        <v>52</v>
      </c>
      <c r="E18" s="708" t="s">
        <v>181</v>
      </c>
      <c r="F18" s="193" t="s">
        <v>176</v>
      </c>
      <c r="G18" s="193" t="s">
        <v>173</v>
      </c>
      <c r="H18" s="709" t="s">
        <v>15</v>
      </c>
      <c r="I18" s="193" t="s">
        <v>55</v>
      </c>
      <c r="J18" s="193" t="s">
        <v>183</v>
      </c>
      <c r="K18" s="193" t="s">
        <v>177</v>
      </c>
      <c r="L18" s="193" t="s">
        <v>57</v>
      </c>
      <c r="M18" s="193" t="s">
        <v>3</v>
      </c>
      <c r="N18" s="195" t="s">
        <v>68</v>
      </c>
      <c r="O18" s="721"/>
    </row>
    <row r="19" spans="1:15" x14ac:dyDescent="0.25">
      <c r="A19" s="243"/>
      <c r="B19" s="157"/>
      <c r="C19" s="157">
        <v>0</v>
      </c>
      <c r="D19" s="440">
        <v>0</v>
      </c>
      <c r="E19" s="696"/>
      <c r="F19" s="701"/>
      <c r="G19" s="692">
        <v>15</v>
      </c>
      <c r="H19" s="697">
        <f t="shared" ref="H19:H23" si="2">SUM(F19,G19)*E19</f>
        <v>0</v>
      </c>
      <c r="I19" s="704">
        <v>0</v>
      </c>
      <c r="J19" s="704">
        <v>0</v>
      </c>
      <c r="K19" s="158">
        <v>0</v>
      </c>
      <c r="L19" s="158">
        <v>0</v>
      </c>
      <c r="M19" s="158">
        <v>0</v>
      </c>
      <c r="N19" s="200">
        <f>SUM((C19*D19*I19),(H19*0.42),(C19*K19),(C19*L19),M19)</f>
        <v>0</v>
      </c>
      <c r="O19" s="717"/>
    </row>
    <row r="20" spans="1:15" x14ac:dyDescent="0.25">
      <c r="A20" s="243"/>
      <c r="B20" s="157"/>
      <c r="C20" s="157">
        <v>0</v>
      </c>
      <c r="D20" s="440">
        <v>0</v>
      </c>
      <c r="E20" s="696"/>
      <c r="F20" s="701"/>
      <c r="G20" s="692">
        <v>15</v>
      </c>
      <c r="H20" s="697">
        <f t="shared" si="2"/>
        <v>0</v>
      </c>
      <c r="I20" s="704">
        <v>0</v>
      </c>
      <c r="J20" s="704">
        <v>0</v>
      </c>
      <c r="K20" s="158">
        <v>0</v>
      </c>
      <c r="L20" s="158">
        <v>0</v>
      </c>
      <c r="M20" s="158">
        <v>0</v>
      </c>
      <c r="N20" s="201">
        <f>SUM((C20*D20*I20),(H20*0.42),(C20*K20),(C20*L20),M20)</f>
        <v>0</v>
      </c>
      <c r="O20" s="717"/>
    </row>
    <row r="21" spans="1:15" x14ac:dyDescent="0.25">
      <c r="A21" s="243"/>
      <c r="B21" s="157"/>
      <c r="C21" s="157">
        <v>0</v>
      </c>
      <c r="D21" s="440">
        <v>0</v>
      </c>
      <c r="E21" s="696"/>
      <c r="F21" s="701"/>
      <c r="G21" s="692">
        <v>15</v>
      </c>
      <c r="H21" s="697">
        <f t="shared" si="2"/>
        <v>0</v>
      </c>
      <c r="I21" s="704">
        <v>0</v>
      </c>
      <c r="J21" s="704">
        <v>0</v>
      </c>
      <c r="K21" s="158">
        <v>0</v>
      </c>
      <c r="L21" s="158">
        <v>0</v>
      </c>
      <c r="M21" s="158">
        <v>0</v>
      </c>
      <c r="N21" s="201">
        <f>SUM((C21*D21*I21),(H21*0.42),(C21*K21),(C21*L21),M21)</f>
        <v>0</v>
      </c>
      <c r="O21" s="717"/>
    </row>
    <row r="22" spans="1:15" x14ac:dyDescent="0.25">
      <c r="A22" s="243"/>
      <c r="B22" s="157"/>
      <c r="C22" s="157">
        <v>0</v>
      </c>
      <c r="D22" s="440">
        <v>0</v>
      </c>
      <c r="E22" s="696"/>
      <c r="F22" s="701"/>
      <c r="G22" s="692">
        <v>15</v>
      </c>
      <c r="H22" s="697">
        <f t="shared" si="2"/>
        <v>0</v>
      </c>
      <c r="I22" s="704">
        <v>0</v>
      </c>
      <c r="J22" s="704">
        <v>0</v>
      </c>
      <c r="K22" s="158">
        <v>0</v>
      </c>
      <c r="L22" s="158">
        <v>0</v>
      </c>
      <c r="M22" s="158">
        <v>0</v>
      </c>
      <c r="N22" s="201">
        <f>SUM((C22*D22*I22),(H22*0.42),(C22*K22),(C22*L22),M22)</f>
        <v>0</v>
      </c>
      <c r="O22" s="717"/>
    </row>
    <row r="23" spans="1:15" ht="15.75" thickBot="1" x14ac:dyDescent="0.3">
      <c r="A23" s="243"/>
      <c r="B23" s="157"/>
      <c r="C23" s="157">
        <v>0</v>
      </c>
      <c r="D23" s="440">
        <v>0</v>
      </c>
      <c r="E23" s="698"/>
      <c r="F23" s="702"/>
      <c r="G23" s="700">
        <v>15</v>
      </c>
      <c r="H23" s="697">
        <f t="shared" si="2"/>
        <v>0</v>
      </c>
      <c r="I23" s="704">
        <v>0</v>
      </c>
      <c r="J23" s="704">
        <v>0</v>
      </c>
      <c r="K23" s="158">
        <v>0</v>
      </c>
      <c r="L23" s="158">
        <v>0</v>
      </c>
      <c r="M23" s="158">
        <v>0</v>
      </c>
      <c r="N23" s="202">
        <f>SUM((C23*D23*I23),(H23*0.42),(C23*K23),(C23*L23),M23)</f>
        <v>0</v>
      </c>
      <c r="O23" s="717"/>
    </row>
    <row r="24" spans="1:15" x14ac:dyDescent="0.25">
      <c r="A24" s="243"/>
      <c r="B24" s="197"/>
      <c r="C24" s="197"/>
      <c r="D24" s="197"/>
      <c r="E24" s="197"/>
      <c r="F24" s="197"/>
      <c r="G24" s="197"/>
      <c r="H24" s="197"/>
      <c r="I24" s="197"/>
      <c r="J24" s="197"/>
      <c r="K24" s="197"/>
      <c r="L24" s="197"/>
      <c r="M24" s="197"/>
      <c r="N24" s="194"/>
      <c r="O24" s="718">
        <f>ROUNDDOWN(SUM(N19,N20,N21,N22,N23),0)</f>
        <v>0</v>
      </c>
    </row>
    <row r="25" spans="1:15" x14ac:dyDescent="0.25">
      <c r="A25" s="243"/>
      <c r="B25" s="197"/>
      <c r="C25" s="197"/>
      <c r="D25" s="197"/>
      <c r="E25" s="197"/>
      <c r="F25" s="197"/>
      <c r="G25" s="197"/>
      <c r="H25" s="197"/>
      <c r="I25" s="197"/>
      <c r="J25" s="198" t="s">
        <v>182</v>
      </c>
      <c r="K25" s="198" t="s">
        <v>179</v>
      </c>
      <c r="L25" s="197"/>
      <c r="M25" s="197"/>
      <c r="N25" s="194"/>
      <c r="O25" s="717"/>
    </row>
    <row r="26" spans="1:15" x14ac:dyDescent="0.25">
      <c r="A26" s="716" t="s">
        <v>58</v>
      </c>
      <c r="B26" s="193" t="s">
        <v>56</v>
      </c>
      <c r="C26" s="193" t="s">
        <v>51</v>
      </c>
      <c r="D26" s="193" t="s">
        <v>52</v>
      </c>
      <c r="E26" s="193"/>
      <c r="F26" s="193"/>
      <c r="G26" s="193"/>
      <c r="H26" s="193"/>
      <c r="I26" s="193" t="s">
        <v>55</v>
      </c>
      <c r="J26" s="193" t="s">
        <v>183</v>
      </c>
      <c r="K26" s="193" t="s">
        <v>177</v>
      </c>
      <c r="L26" s="193" t="s">
        <v>57</v>
      </c>
      <c r="M26" s="193" t="s">
        <v>3</v>
      </c>
      <c r="N26" s="195" t="s">
        <v>68</v>
      </c>
      <c r="O26" s="721"/>
    </row>
    <row r="27" spans="1:15" x14ac:dyDescent="0.25">
      <c r="A27" s="243"/>
      <c r="B27" s="157"/>
      <c r="C27" s="157">
        <v>0</v>
      </c>
      <c r="D27" s="157">
        <v>0</v>
      </c>
      <c r="E27" s="691"/>
      <c r="F27" s="691"/>
      <c r="G27" s="691"/>
      <c r="H27" s="691">
        <v>0</v>
      </c>
      <c r="I27" s="158">
        <v>0</v>
      </c>
      <c r="J27" s="704">
        <v>0</v>
      </c>
      <c r="K27" s="158">
        <v>0</v>
      </c>
      <c r="L27" s="158">
        <v>0</v>
      </c>
      <c r="M27" s="158">
        <v>0</v>
      </c>
      <c r="N27" s="200">
        <f>SUM((C27*D27*I27),(H27*0.42),(C27*K27),(C27*L27),M27)</f>
        <v>0</v>
      </c>
      <c r="O27" s="717"/>
    </row>
    <row r="28" spans="1:15" x14ac:dyDescent="0.25">
      <c r="A28" s="243"/>
      <c r="B28" s="157"/>
      <c r="C28" s="157">
        <v>0</v>
      </c>
      <c r="D28" s="157">
        <v>0</v>
      </c>
      <c r="E28" s="691"/>
      <c r="F28" s="691"/>
      <c r="G28" s="691"/>
      <c r="H28" s="691">
        <v>0</v>
      </c>
      <c r="I28" s="158">
        <v>0</v>
      </c>
      <c r="J28" s="704">
        <v>0</v>
      </c>
      <c r="K28" s="158">
        <v>0</v>
      </c>
      <c r="L28" s="158">
        <v>0</v>
      </c>
      <c r="M28" s="158">
        <v>0</v>
      </c>
      <c r="N28" s="201">
        <f>SUM((C28*D28*I28),(H28*0.42),(C28*K28),(C28*L28),M28)</f>
        <v>0</v>
      </c>
      <c r="O28" s="717"/>
    </row>
    <row r="29" spans="1:15" s="47" customFormat="1" x14ac:dyDescent="0.25">
      <c r="A29" s="243"/>
      <c r="B29" s="157"/>
      <c r="C29" s="157">
        <v>0</v>
      </c>
      <c r="D29" s="157">
        <v>0</v>
      </c>
      <c r="E29" s="691"/>
      <c r="F29" s="691"/>
      <c r="G29" s="691"/>
      <c r="H29" s="691">
        <v>0</v>
      </c>
      <c r="I29" s="158">
        <v>0</v>
      </c>
      <c r="J29" s="704">
        <v>0</v>
      </c>
      <c r="K29" s="158">
        <v>0</v>
      </c>
      <c r="L29" s="158">
        <v>0</v>
      </c>
      <c r="M29" s="158">
        <v>0</v>
      </c>
      <c r="N29" s="201">
        <f>SUM((C29*D29*I29),(H29*0.42),(C29*K29),(C29*L29),M29)</f>
        <v>0</v>
      </c>
      <c r="O29" s="717"/>
    </row>
    <row r="30" spans="1:15" x14ac:dyDescent="0.25">
      <c r="A30" s="243"/>
      <c r="B30" s="157"/>
      <c r="C30" s="157">
        <v>0</v>
      </c>
      <c r="D30" s="157">
        <v>0</v>
      </c>
      <c r="E30" s="691"/>
      <c r="F30" s="691"/>
      <c r="G30" s="691"/>
      <c r="H30" s="691">
        <v>0</v>
      </c>
      <c r="I30" s="158">
        <v>0</v>
      </c>
      <c r="J30" s="704">
        <v>0</v>
      </c>
      <c r="K30" s="158">
        <v>0</v>
      </c>
      <c r="L30" s="158">
        <v>0</v>
      </c>
      <c r="M30" s="158">
        <v>0</v>
      </c>
      <c r="N30" s="201">
        <f>SUM((C30*D30*I30),(H30*0.42),(C30*K30),(C30*L30),M30)</f>
        <v>0</v>
      </c>
      <c r="O30" s="717"/>
    </row>
    <row r="31" spans="1:15" x14ac:dyDescent="0.25">
      <c r="A31" s="243"/>
      <c r="B31" s="157"/>
      <c r="C31" s="157">
        <v>0</v>
      </c>
      <c r="D31" s="157">
        <v>0</v>
      </c>
      <c r="E31" s="691"/>
      <c r="F31" s="691"/>
      <c r="G31" s="691"/>
      <c r="H31" s="691">
        <v>0</v>
      </c>
      <c r="I31" s="158">
        <v>0</v>
      </c>
      <c r="J31" s="704">
        <v>0</v>
      </c>
      <c r="K31" s="158">
        <v>0</v>
      </c>
      <c r="L31" s="158">
        <v>0</v>
      </c>
      <c r="M31" s="158">
        <v>0</v>
      </c>
      <c r="N31" s="202">
        <f>SUM((C31*D31*I31),(H31*0.42),(C31*K31),(C31*L31),M31)</f>
        <v>0</v>
      </c>
      <c r="O31" s="717"/>
    </row>
    <row r="32" spans="1:15" x14ac:dyDescent="0.25">
      <c r="A32" s="243"/>
      <c r="B32" s="38"/>
      <c r="C32" s="38"/>
      <c r="D32" s="38"/>
      <c r="E32" s="38"/>
      <c r="F32" s="38"/>
      <c r="G32" s="38"/>
      <c r="H32" s="38"/>
      <c r="I32" s="38"/>
      <c r="J32" s="38"/>
      <c r="K32" s="194"/>
      <c r="L32" s="38"/>
      <c r="M32" s="38"/>
      <c r="N32" s="38"/>
      <c r="O32" s="718">
        <f>ROUNDDOWN(SUM(N27,N28,N29,N30,N31),0)</f>
        <v>0</v>
      </c>
    </row>
    <row r="33" spans="1:15" x14ac:dyDescent="0.25">
      <c r="A33" s="720" t="s">
        <v>185</v>
      </c>
      <c r="B33" s="38"/>
      <c r="C33" s="159"/>
      <c r="D33" s="159"/>
      <c r="E33" s="159"/>
      <c r="F33" s="38"/>
      <c r="G33" s="159"/>
      <c r="H33" s="159"/>
      <c r="I33" s="159"/>
      <c r="J33" s="38"/>
      <c r="K33" s="194"/>
      <c r="L33" s="710"/>
      <c r="M33" s="38"/>
      <c r="N33" s="38"/>
      <c r="O33" s="729">
        <f>2500*'BP4'!G125</f>
        <v>0</v>
      </c>
    </row>
    <row r="34" spans="1:15" x14ac:dyDescent="0.25">
      <c r="A34" s="720" t="s">
        <v>187</v>
      </c>
      <c r="B34" s="38"/>
      <c r="C34" s="159"/>
      <c r="D34" s="159"/>
      <c r="E34" s="159"/>
      <c r="F34" s="38"/>
      <c r="G34" s="159"/>
      <c r="H34" s="159"/>
      <c r="I34" s="159"/>
      <c r="J34" s="38"/>
      <c r="K34" s="194"/>
      <c r="L34" s="710"/>
      <c r="M34" s="38"/>
      <c r="N34" s="38"/>
      <c r="O34" s="779">
        <v>0</v>
      </c>
    </row>
    <row r="35" spans="1:15" ht="15.75" thickBot="1" x14ac:dyDescent="0.3">
      <c r="A35" s="722" t="s">
        <v>66</v>
      </c>
      <c r="B35" s="723"/>
      <c r="C35" s="723"/>
      <c r="D35" s="723"/>
      <c r="E35" s="723"/>
      <c r="F35" s="723"/>
      <c r="G35" s="723"/>
      <c r="H35" s="723"/>
      <c r="I35" s="723"/>
      <c r="J35" s="723"/>
      <c r="K35" s="724"/>
      <c r="L35" s="723"/>
      <c r="M35" s="723"/>
      <c r="N35" s="723"/>
      <c r="O35" s="725">
        <f>ROUNDDOWN(SUM(O16,O24,O32,O33,O34),0)</f>
        <v>0</v>
      </c>
    </row>
    <row r="36" spans="1:15" x14ac:dyDescent="0.25">
      <c r="A36" s="114"/>
      <c r="B36" s="115"/>
      <c r="C36" s="115"/>
      <c r="D36" s="115"/>
      <c r="E36" s="115"/>
      <c r="F36" s="115"/>
      <c r="G36" s="115"/>
      <c r="H36" s="115"/>
      <c r="I36" s="115"/>
      <c r="J36" s="160"/>
      <c r="K36" s="116"/>
      <c r="L36" s="27"/>
      <c r="M36" s="27"/>
      <c r="N36" s="27"/>
      <c r="O36" s="27"/>
    </row>
    <row r="37" spans="1:15" x14ac:dyDescent="0.25">
      <c r="A37" s="117" t="s">
        <v>24</v>
      </c>
      <c r="B37" s="118" t="s">
        <v>63</v>
      </c>
      <c r="C37" s="118" t="s">
        <v>64</v>
      </c>
      <c r="D37" s="118" t="s">
        <v>65</v>
      </c>
      <c r="E37" s="119" t="s">
        <v>15</v>
      </c>
      <c r="F37" s="48"/>
      <c r="G37" s="47"/>
      <c r="H37" s="47"/>
      <c r="I37" s="47"/>
      <c r="K37" s="47"/>
      <c r="L37" s="47"/>
      <c r="M37" s="47"/>
      <c r="N37" s="47"/>
      <c r="O37" s="47"/>
    </row>
    <row r="38" spans="1:15" x14ac:dyDescent="0.25">
      <c r="A38" s="108"/>
      <c r="B38" s="38"/>
      <c r="C38" s="38"/>
      <c r="D38" s="38"/>
      <c r="E38" s="109"/>
    </row>
    <row r="39" spans="1:15" x14ac:dyDescent="0.25">
      <c r="A39" s="108" t="s">
        <v>59</v>
      </c>
      <c r="B39" s="157"/>
      <c r="C39" s="157">
        <v>0</v>
      </c>
      <c r="D39" s="158">
        <v>0</v>
      </c>
      <c r="E39" s="130">
        <f t="shared" ref="E39:E45" si="3">C39*D39</f>
        <v>0</v>
      </c>
      <c r="I39" s="38"/>
    </row>
    <row r="40" spans="1:15" x14ac:dyDescent="0.25">
      <c r="A40" s="108" t="s">
        <v>23</v>
      </c>
      <c r="B40" s="157"/>
      <c r="C40" s="157">
        <v>0</v>
      </c>
      <c r="D40" s="158">
        <v>0</v>
      </c>
      <c r="E40" s="131">
        <f t="shared" si="3"/>
        <v>0</v>
      </c>
    </row>
    <row r="41" spans="1:15" x14ac:dyDescent="0.25">
      <c r="A41" s="108" t="s">
        <v>60</v>
      </c>
      <c r="B41" s="157"/>
      <c r="C41" s="157">
        <v>0</v>
      </c>
      <c r="D41" s="158">
        <v>0</v>
      </c>
      <c r="E41" s="131">
        <f t="shared" si="3"/>
        <v>0</v>
      </c>
    </row>
    <row r="42" spans="1:15" x14ac:dyDescent="0.25">
      <c r="A42" s="108" t="s">
        <v>61</v>
      </c>
      <c r="B42" s="157"/>
      <c r="C42" s="157">
        <v>0</v>
      </c>
      <c r="D42" s="158">
        <v>0</v>
      </c>
      <c r="E42" s="131">
        <f t="shared" si="3"/>
        <v>0</v>
      </c>
    </row>
    <row r="43" spans="1:15" x14ac:dyDescent="0.25">
      <c r="A43" s="108" t="s">
        <v>62</v>
      </c>
      <c r="B43" s="157"/>
      <c r="C43" s="157">
        <v>0</v>
      </c>
      <c r="D43" s="158">
        <v>0</v>
      </c>
      <c r="E43" s="131">
        <f t="shared" si="3"/>
        <v>0</v>
      </c>
    </row>
    <row r="44" spans="1:15" x14ac:dyDescent="0.25">
      <c r="A44" s="108" t="s">
        <v>62</v>
      </c>
      <c r="B44" s="157"/>
      <c r="C44" s="157">
        <v>0</v>
      </c>
      <c r="D44" s="158">
        <v>0</v>
      </c>
      <c r="E44" s="131">
        <f t="shared" si="3"/>
        <v>0</v>
      </c>
    </row>
    <row r="45" spans="1:15" x14ac:dyDescent="0.25">
      <c r="A45" s="108" t="s">
        <v>62</v>
      </c>
      <c r="B45" s="157"/>
      <c r="C45" s="157">
        <v>0</v>
      </c>
      <c r="D45" s="158">
        <v>0</v>
      </c>
      <c r="E45" s="132">
        <f t="shared" si="3"/>
        <v>0</v>
      </c>
    </row>
    <row r="46" spans="1:15" x14ac:dyDescent="0.25">
      <c r="A46" s="108"/>
      <c r="B46" s="38"/>
      <c r="C46" s="38"/>
      <c r="D46" s="112"/>
      <c r="E46" s="120"/>
    </row>
    <row r="47" spans="1:15" x14ac:dyDescent="0.25">
      <c r="A47" s="277" t="s">
        <v>67</v>
      </c>
      <c r="B47" s="121"/>
      <c r="C47" s="121"/>
      <c r="D47" s="122"/>
      <c r="E47" s="133">
        <f>SUM(E39,E40,E41,E42,E43,E44,E45)</f>
        <v>0</v>
      </c>
    </row>
    <row r="48" spans="1:15" x14ac:dyDescent="0.25">
      <c r="A48" s="27"/>
      <c r="B48" s="27"/>
      <c r="C48" s="27"/>
      <c r="D48" s="27"/>
      <c r="E48" s="27"/>
      <c r="F48" s="100"/>
      <c r="G48" s="100"/>
      <c r="H48" s="100"/>
      <c r="I48" s="100"/>
      <c r="J48" s="161"/>
      <c r="K48" s="100"/>
    </row>
    <row r="49" spans="1:11" x14ac:dyDescent="0.25">
      <c r="A49" s="106" t="s">
        <v>110</v>
      </c>
      <c r="B49" s="123" t="s">
        <v>63</v>
      </c>
      <c r="C49" s="123" t="s">
        <v>75</v>
      </c>
      <c r="D49" s="123" t="s">
        <v>76</v>
      </c>
      <c r="E49" s="124" t="s">
        <v>15</v>
      </c>
      <c r="F49" s="2"/>
      <c r="G49" s="2"/>
      <c r="H49" s="2"/>
      <c r="I49" s="2"/>
      <c r="J49" s="162"/>
      <c r="K49" s="2"/>
    </row>
    <row r="50" spans="1:11" x14ac:dyDescent="0.25">
      <c r="A50" s="125"/>
      <c r="B50" s="157"/>
      <c r="C50" s="157">
        <v>0</v>
      </c>
      <c r="D50" s="158">
        <v>0</v>
      </c>
      <c r="E50" s="130">
        <f>C50*D50</f>
        <v>0</v>
      </c>
      <c r="F50" s="2"/>
      <c r="G50" s="2"/>
      <c r="H50" s="2"/>
      <c r="I50" s="2"/>
      <c r="J50" s="162"/>
      <c r="K50" s="2"/>
    </row>
    <row r="51" spans="1:11" x14ac:dyDescent="0.25">
      <c r="A51" s="125"/>
      <c r="B51" s="157"/>
      <c r="C51" s="157">
        <v>0</v>
      </c>
      <c r="D51" s="158">
        <v>0</v>
      </c>
      <c r="E51" s="131">
        <f t="shared" ref="E51:E54" si="4">C51*D51</f>
        <v>0</v>
      </c>
      <c r="F51" s="2"/>
      <c r="G51" s="2"/>
      <c r="H51" s="2"/>
      <c r="I51" s="2"/>
      <c r="J51" s="162"/>
      <c r="K51" s="2"/>
    </row>
    <row r="52" spans="1:11" x14ac:dyDescent="0.25">
      <c r="A52" s="125"/>
      <c r="B52" s="157"/>
      <c r="C52" s="157">
        <v>0</v>
      </c>
      <c r="D52" s="158">
        <v>0</v>
      </c>
      <c r="E52" s="131">
        <f t="shared" si="4"/>
        <v>0</v>
      </c>
      <c r="F52" s="2"/>
      <c r="G52" s="2"/>
      <c r="H52" s="2"/>
      <c r="I52" s="2"/>
      <c r="J52" s="162"/>
      <c r="K52" s="2"/>
    </row>
    <row r="53" spans="1:11" x14ac:dyDescent="0.25">
      <c r="A53" s="125"/>
      <c r="B53" s="157"/>
      <c r="C53" s="157">
        <v>0</v>
      </c>
      <c r="D53" s="158">
        <v>0</v>
      </c>
      <c r="E53" s="131">
        <f t="shared" si="4"/>
        <v>0</v>
      </c>
      <c r="F53" s="2"/>
      <c r="G53" s="2"/>
      <c r="H53" s="2"/>
      <c r="I53" s="2"/>
      <c r="J53" s="162"/>
      <c r="K53" s="2"/>
    </row>
    <row r="54" spans="1:11" x14ac:dyDescent="0.25">
      <c r="A54" s="125"/>
      <c r="B54" s="157"/>
      <c r="C54" s="157">
        <v>0</v>
      </c>
      <c r="D54" s="158">
        <v>0</v>
      </c>
      <c r="E54" s="132">
        <f t="shared" si="4"/>
        <v>0</v>
      </c>
      <c r="F54" s="2"/>
      <c r="G54" s="2"/>
      <c r="H54" s="2"/>
      <c r="I54" s="2"/>
      <c r="J54" s="162"/>
      <c r="K54" s="2"/>
    </row>
    <row r="55" spans="1:11" x14ac:dyDescent="0.25">
      <c r="A55" s="125"/>
      <c r="B55" s="100"/>
      <c r="C55" s="100"/>
      <c r="D55" s="100"/>
      <c r="E55" s="126"/>
      <c r="F55" s="2"/>
      <c r="G55" s="2"/>
      <c r="H55" s="2"/>
      <c r="I55" s="2"/>
      <c r="J55" s="162"/>
      <c r="K55" s="2"/>
    </row>
    <row r="56" spans="1:11" x14ac:dyDescent="0.25">
      <c r="A56" s="127" t="s">
        <v>77</v>
      </c>
      <c r="B56" s="128"/>
      <c r="C56" s="128"/>
      <c r="D56" s="128"/>
      <c r="E56" s="133">
        <f>SUM(E50:E54)</f>
        <v>0</v>
      </c>
      <c r="F56" s="2"/>
      <c r="G56" s="2"/>
      <c r="H56" s="2"/>
      <c r="I56" s="2"/>
      <c r="J56" s="162"/>
      <c r="K56" s="2"/>
    </row>
    <row r="57" spans="1:11" x14ac:dyDescent="0.25">
      <c r="A57" s="27"/>
      <c r="B57" s="27"/>
      <c r="C57" s="27"/>
      <c r="D57" s="27"/>
      <c r="E57" s="27"/>
      <c r="F57" s="100"/>
      <c r="G57" s="100"/>
      <c r="H57" s="100"/>
      <c r="I57" s="100"/>
      <c r="J57" s="161"/>
      <c r="K57" s="100"/>
    </row>
    <row r="58" spans="1:11" x14ac:dyDescent="0.25">
      <c r="A58" s="48" t="s">
        <v>27</v>
      </c>
      <c r="B58" s="48" t="s">
        <v>76</v>
      </c>
      <c r="C58" s="48" t="s">
        <v>96</v>
      </c>
      <c r="D58" s="210" t="s">
        <v>15</v>
      </c>
      <c r="E58" s="2"/>
      <c r="F58" s="100"/>
      <c r="G58" s="100"/>
      <c r="H58" s="100"/>
      <c r="I58" s="100"/>
      <c r="J58" s="161"/>
      <c r="K58" s="100"/>
    </row>
    <row r="59" spans="1:11" x14ac:dyDescent="0.25">
      <c r="D59" s="205"/>
      <c r="E59" s="2"/>
      <c r="F59" s="100"/>
      <c r="G59" s="100"/>
      <c r="H59" s="100"/>
      <c r="I59" s="100"/>
      <c r="J59" s="161"/>
      <c r="K59" s="100"/>
    </row>
    <row r="60" spans="1:11" x14ac:dyDescent="0.25">
      <c r="A60" s="157"/>
      <c r="B60" s="158">
        <v>0</v>
      </c>
      <c r="C60" s="157">
        <v>0</v>
      </c>
      <c r="D60" s="131">
        <f>B60*C60</f>
        <v>0</v>
      </c>
      <c r="E60" s="2"/>
      <c r="F60" s="100"/>
      <c r="G60" s="100"/>
      <c r="H60" s="100"/>
      <c r="I60" s="100"/>
      <c r="J60" s="161"/>
      <c r="K60" s="100"/>
    </row>
    <row r="61" spans="1:11" x14ac:dyDescent="0.25">
      <c r="A61" s="157"/>
      <c r="B61" s="158">
        <v>0</v>
      </c>
      <c r="C61" s="157">
        <v>0</v>
      </c>
      <c r="D61" s="131">
        <f t="shared" ref="D61:D73" si="5">B61*C61</f>
        <v>0</v>
      </c>
      <c r="E61" s="2"/>
      <c r="F61" s="100"/>
      <c r="G61" s="100"/>
      <c r="H61" s="100"/>
      <c r="I61" s="100"/>
      <c r="J61" s="161"/>
      <c r="K61" s="100"/>
    </row>
    <row r="62" spans="1:11" x14ac:dyDescent="0.25">
      <c r="A62" s="157"/>
      <c r="B62" s="158">
        <v>0</v>
      </c>
      <c r="C62" s="157">
        <v>0</v>
      </c>
      <c r="D62" s="131">
        <f t="shared" si="5"/>
        <v>0</v>
      </c>
      <c r="E62" s="2"/>
      <c r="F62" s="100"/>
      <c r="G62" s="100"/>
      <c r="H62" s="100"/>
      <c r="I62" s="100"/>
      <c r="J62" s="161"/>
      <c r="K62" s="100"/>
    </row>
    <row r="63" spans="1:11" x14ac:dyDescent="0.25">
      <c r="A63" s="157"/>
      <c r="B63" s="158">
        <v>0</v>
      </c>
      <c r="C63" s="157">
        <v>0</v>
      </c>
      <c r="D63" s="131">
        <f t="shared" si="5"/>
        <v>0</v>
      </c>
      <c r="E63" s="2"/>
      <c r="F63" s="100"/>
      <c r="G63" s="100"/>
      <c r="H63" s="100"/>
      <c r="I63" s="100"/>
      <c r="J63" s="161"/>
      <c r="K63" s="100"/>
    </row>
    <row r="64" spans="1:11" x14ac:dyDescent="0.25">
      <c r="A64" s="157"/>
      <c r="B64" s="158">
        <v>0</v>
      </c>
      <c r="C64" s="157">
        <v>0</v>
      </c>
      <c r="D64" s="131">
        <f t="shared" si="5"/>
        <v>0</v>
      </c>
      <c r="E64" s="2"/>
      <c r="F64" s="100"/>
      <c r="G64" s="100"/>
      <c r="H64" s="100"/>
      <c r="I64" s="100"/>
      <c r="J64" s="161"/>
      <c r="K64" s="100"/>
    </row>
    <row r="65" spans="1:11" x14ac:dyDescent="0.25">
      <c r="A65" s="157"/>
      <c r="B65" s="158">
        <v>0</v>
      </c>
      <c r="C65" s="157">
        <v>0</v>
      </c>
      <c r="D65" s="131">
        <f t="shared" si="5"/>
        <v>0</v>
      </c>
      <c r="E65" s="2"/>
      <c r="F65" s="100"/>
      <c r="G65" s="100"/>
      <c r="H65" s="100"/>
      <c r="I65" s="100"/>
      <c r="J65" s="161"/>
      <c r="K65" s="100"/>
    </row>
    <row r="66" spans="1:11" x14ac:dyDescent="0.25">
      <c r="A66" s="157"/>
      <c r="B66" s="158">
        <v>0</v>
      </c>
      <c r="C66" s="157">
        <v>0</v>
      </c>
      <c r="D66" s="131">
        <f t="shared" si="5"/>
        <v>0</v>
      </c>
      <c r="E66" s="2"/>
      <c r="F66" s="100"/>
      <c r="G66" s="100"/>
      <c r="H66" s="100"/>
      <c r="I66" s="100"/>
      <c r="J66" s="161"/>
      <c r="K66" s="100"/>
    </row>
    <row r="67" spans="1:11" x14ac:dyDescent="0.25">
      <c r="A67" s="157"/>
      <c r="B67" s="158">
        <v>0</v>
      </c>
      <c r="C67" s="157">
        <v>0</v>
      </c>
      <c r="D67" s="131">
        <f t="shared" si="5"/>
        <v>0</v>
      </c>
      <c r="E67" s="2"/>
      <c r="F67" s="100"/>
      <c r="G67" s="100"/>
      <c r="H67" s="100"/>
      <c r="I67" s="100"/>
      <c r="J67" s="161"/>
      <c r="K67" s="100"/>
    </row>
    <row r="68" spans="1:11" x14ac:dyDescent="0.25">
      <c r="A68" s="157"/>
      <c r="B68" s="158">
        <v>0</v>
      </c>
      <c r="C68" s="157">
        <v>0</v>
      </c>
      <c r="D68" s="131">
        <f t="shared" si="5"/>
        <v>0</v>
      </c>
      <c r="E68" s="2"/>
      <c r="F68" s="100"/>
      <c r="G68" s="100"/>
      <c r="H68" s="100"/>
      <c r="I68" s="100"/>
      <c r="J68" s="161"/>
      <c r="K68" s="100"/>
    </row>
    <row r="69" spans="1:11" x14ac:dyDescent="0.25">
      <c r="A69" s="157"/>
      <c r="B69" s="158">
        <v>0</v>
      </c>
      <c r="C69" s="157">
        <v>0</v>
      </c>
      <c r="D69" s="131">
        <f t="shared" si="5"/>
        <v>0</v>
      </c>
      <c r="E69" s="2"/>
      <c r="F69" s="100"/>
      <c r="G69" s="100"/>
      <c r="H69" s="100"/>
      <c r="I69" s="100"/>
      <c r="J69" s="161"/>
      <c r="K69" s="100"/>
    </row>
    <row r="70" spans="1:11" x14ac:dyDescent="0.25">
      <c r="A70" s="157"/>
      <c r="B70" s="158">
        <v>0</v>
      </c>
      <c r="C70" s="157">
        <v>0</v>
      </c>
      <c r="D70" s="131">
        <f t="shared" si="5"/>
        <v>0</v>
      </c>
      <c r="E70" s="2"/>
      <c r="F70" s="100"/>
      <c r="G70" s="100"/>
      <c r="H70" s="100"/>
      <c r="I70" s="100"/>
      <c r="J70" s="161"/>
      <c r="K70" s="100"/>
    </row>
    <row r="71" spans="1:11" x14ac:dyDescent="0.25">
      <c r="A71" s="157"/>
      <c r="B71" s="158">
        <v>0</v>
      </c>
      <c r="C71" s="157">
        <v>0</v>
      </c>
      <c r="D71" s="131">
        <f t="shared" si="5"/>
        <v>0</v>
      </c>
      <c r="E71" s="2"/>
      <c r="F71" s="100"/>
      <c r="G71" s="100"/>
      <c r="H71" s="100"/>
      <c r="I71" s="100"/>
      <c r="J71" s="161"/>
      <c r="K71" s="100"/>
    </row>
    <row r="72" spans="1:11" x14ac:dyDescent="0.25">
      <c r="A72" s="157"/>
      <c r="B72" s="158">
        <v>0</v>
      </c>
      <c r="C72" s="157">
        <v>0</v>
      </c>
      <c r="D72" s="131">
        <f>B72*C72</f>
        <v>0</v>
      </c>
      <c r="E72" s="2"/>
      <c r="F72" s="100"/>
      <c r="G72" s="100"/>
      <c r="H72" s="100"/>
      <c r="I72" s="100"/>
      <c r="J72" s="161"/>
      <c r="K72" s="100"/>
    </row>
    <row r="73" spans="1:11" x14ac:dyDescent="0.25">
      <c r="A73" s="157"/>
      <c r="B73" s="158">
        <v>0</v>
      </c>
      <c r="C73" s="157">
        <v>0</v>
      </c>
      <c r="D73" s="132">
        <f t="shared" si="5"/>
        <v>0</v>
      </c>
      <c r="E73" s="2"/>
      <c r="F73" s="100"/>
      <c r="G73" s="100"/>
      <c r="H73" s="100"/>
      <c r="I73" s="100"/>
      <c r="J73" s="161"/>
      <c r="K73" s="100"/>
    </row>
    <row r="74" spans="1:11" x14ac:dyDescent="0.25">
      <c r="D74" s="107"/>
      <c r="E74" s="2"/>
      <c r="F74" s="100"/>
      <c r="G74" s="100"/>
      <c r="H74" s="100"/>
      <c r="I74" s="100"/>
      <c r="J74" s="161"/>
      <c r="K74" s="100"/>
    </row>
    <row r="75" spans="1:11" x14ac:dyDescent="0.25">
      <c r="A75" s="10" t="s">
        <v>126</v>
      </c>
      <c r="D75" s="212">
        <f>ROUNDDOWN(SUM(D60:D74),0)</f>
        <v>0</v>
      </c>
      <c r="E75" s="2"/>
      <c r="F75" s="100"/>
      <c r="G75" s="100"/>
      <c r="H75" s="100"/>
      <c r="I75" s="100"/>
      <c r="J75" s="161"/>
      <c r="K75" s="100"/>
    </row>
    <row r="76" spans="1:11" x14ac:dyDescent="0.25">
      <c r="A76" s="27"/>
      <c r="B76" s="27"/>
      <c r="C76" s="27"/>
      <c r="D76" s="27"/>
      <c r="E76" s="27"/>
      <c r="F76" s="28"/>
      <c r="G76" s="100"/>
      <c r="H76" s="100"/>
      <c r="I76" s="100"/>
      <c r="J76" s="161"/>
      <c r="K76" s="100"/>
    </row>
    <row r="77" spans="1:11" x14ac:dyDescent="0.25">
      <c r="A77" s="177" t="s">
        <v>28</v>
      </c>
      <c r="B77" s="279" t="s">
        <v>63</v>
      </c>
      <c r="C77" s="48" t="s">
        <v>128</v>
      </c>
      <c r="D77" s="48" t="s">
        <v>96</v>
      </c>
      <c r="E77" s="48" t="s">
        <v>65</v>
      </c>
      <c r="F77" s="204" t="s">
        <v>15</v>
      </c>
      <c r="J77"/>
      <c r="K77" s="47"/>
    </row>
    <row r="78" spans="1:11" x14ac:dyDescent="0.25">
      <c r="C78" s="48" t="s">
        <v>129</v>
      </c>
      <c r="F78" s="205"/>
      <c r="J78"/>
      <c r="K78" s="47"/>
    </row>
    <row r="79" spans="1:11" x14ac:dyDescent="0.25">
      <c r="A79" t="s">
        <v>91</v>
      </c>
      <c r="B79" s="157"/>
      <c r="C79" s="157">
        <v>0</v>
      </c>
      <c r="D79" s="157">
        <v>0</v>
      </c>
      <c r="E79" s="184">
        <v>0.61</v>
      </c>
      <c r="F79" s="130">
        <f>C79*D79*E79</f>
        <v>0</v>
      </c>
      <c r="J79"/>
      <c r="K79" s="47"/>
    </row>
    <row r="80" spans="1:11" x14ac:dyDescent="0.25">
      <c r="A80" t="s">
        <v>92</v>
      </c>
      <c r="B80" s="157"/>
      <c r="C80" s="157">
        <v>0</v>
      </c>
      <c r="D80" s="157">
        <v>0</v>
      </c>
      <c r="E80" s="184">
        <v>0.17</v>
      </c>
      <c r="F80" s="131">
        <f t="shared" ref="F80:F88" si="6">C80*D80*E80</f>
        <v>0</v>
      </c>
      <c r="J80"/>
      <c r="K80" s="47"/>
    </row>
    <row r="81" spans="1:11" x14ac:dyDescent="0.25">
      <c r="A81" t="s">
        <v>98</v>
      </c>
      <c r="B81" s="157"/>
      <c r="C81" s="157">
        <v>0</v>
      </c>
      <c r="D81" s="157">
        <v>0</v>
      </c>
      <c r="E81" s="184">
        <v>0.28999999999999998</v>
      </c>
      <c r="F81" s="131">
        <f t="shared" si="6"/>
        <v>0</v>
      </c>
      <c r="J81"/>
      <c r="K81" s="47"/>
    </row>
    <row r="82" spans="1:11" x14ac:dyDescent="0.25">
      <c r="A82" t="s">
        <v>99</v>
      </c>
      <c r="B82" s="157"/>
      <c r="C82" s="157">
        <v>0</v>
      </c>
      <c r="D82" s="157">
        <v>0</v>
      </c>
      <c r="E82" s="184">
        <v>0.51</v>
      </c>
      <c r="F82" s="131">
        <f t="shared" si="6"/>
        <v>0</v>
      </c>
      <c r="J82"/>
      <c r="K82" s="47"/>
    </row>
    <row r="83" spans="1:11" x14ac:dyDescent="0.25">
      <c r="A83" t="s">
        <v>100</v>
      </c>
      <c r="B83" s="157"/>
      <c r="C83" s="157">
        <v>0</v>
      </c>
      <c r="D83" s="157">
        <v>0</v>
      </c>
      <c r="E83" s="184">
        <v>0.11</v>
      </c>
      <c r="F83" s="131">
        <f t="shared" si="6"/>
        <v>0</v>
      </c>
      <c r="J83"/>
      <c r="K83" s="47"/>
    </row>
    <row r="84" spans="1:11" x14ac:dyDescent="0.25">
      <c r="A84" t="s">
        <v>101</v>
      </c>
      <c r="B84" s="157"/>
      <c r="C84" s="157">
        <v>0</v>
      </c>
      <c r="D84" s="157">
        <v>0</v>
      </c>
      <c r="E84" s="184">
        <v>0.16</v>
      </c>
      <c r="F84" s="131">
        <f t="shared" si="6"/>
        <v>0</v>
      </c>
      <c r="J84"/>
      <c r="K84" s="47"/>
    </row>
    <row r="85" spans="1:11" x14ac:dyDescent="0.25">
      <c r="A85" t="s">
        <v>93</v>
      </c>
      <c r="B85" s="157"/>
      <c r="C85" s="157">
        <v>0</v>
      </c>
      <c r="D85" s="157">
        <v>0</v>
      </c>
      <c r="E85" s="184">
        <v>17.5</v>
      </c>
      <c r="F85" s="131">
        <f t="shared" si="6"/>
        <v>0</v>
      </c>
      <c r="J85"/>
      <c r="K85" s="47"/>
    </row>
    <row r="86" spans="1:11" x14ac:dyDescent="0.25">
      <c r="A86" t="s">
        <v>94</v>
      </c>
      <c r="B86" s="157"/>
      <c r="C86" s="157">
        <v>0</v>
      </c>
      <c r="D86" s="157">
        <v>0</v>
      </c>
      <c r="E86" s="184">
        <v>0.25</v>
      </c>
      <c r="F86" s="131">
        <f t="shared" si="6"/>
        <v>0</v>
      </c>
      <c r="G86" s="582"/>
      <c r="J86"/>
      <c r="K86" s="47"/>
    </row>
    <row r="87" spans="1:11" x14ac:dyDescent="0.25">
      <c r="A87" t="s">
        <v>95</v>
      </c>
      <c r="B87" s="157"/>
      <c r="C87" s="157">
        <v>0</v>
      </c>
      <c r="D87" s="157">
        <v>0</v>
      </c>
      <c r="E87" s="184">
        <v>0.43</v>
      </c>
      <c r="F87" s="131">
        <f t="shared" si="6"/>
        <v>0</v>
      </c>
      <c r="J87"/>
      <c r="K87" s="47"/>
    </row>
    <row r="88" spans="1:11" x14ac:dyDescent="0.25">
      <c r="A88" t="s">
        <v>103</v>
      </c>
      <c r="B88" s="157"/>
      <c r="C88" s="157">
        <v>0</v>
      </c>
      <c r="D88" s="157">
        <v>0</v>
      </c>
      <c r="E88" s="199">
        <v>0</v>
      </c>
      <c r="F88" s="132">
        <f t="shared" si="6"/>
        <v>0</v>
      </c>
      <c r="J88"/>
      <c r="K88" s="47"/>
    </row>
    <row r="89" spans="1:11" x14ac:dyDescent="0.25">
      <c r="C89" s="100"/>
      <c r="D89" s="100"/>
      <c r="E89" s="189"/>
      <c r="F89" s="203"/>
      <c r="J89"/>
      <c r="K89" s="47"/>
    </row>
    <row r="90" spans="1:11" x14ac:dyDescent="0.25">
      <c r="A90" s="10" t="s">
        <v>102</v>
      </c>
      <c r="B90" s="10"/>
      <c r="F90" s="432">
        <f>ROUNDDOWN(SUM(F79:F88),0)</f>
        <v>0</v>
      </c>
      <c r="J90"/>
      <c r="K90" s="47"/>
    </row>
    <row r="91" spans="1:11" x14ac:dyDescent="0.25">
      <c r="A91" s="28"/>
      <c r="B91" s="28"/>
      <c r="C91" s="28"/>
      <c r="D91" s="28"/>
      <c r="E91" s="28"/>
      <c r="F91" s="28"/>
      <c r="G91" s="100"/>
      <c r="H91" s="100"/>
      <c r="I91" s="100"/>
      <c r="J91" s="161"/>
      <c r="K91" s="100"/>
    </row>
    <row r="92" spans="1:11" x14ac:dyDescent="0.25">
      <c r="A92" s="48" t="s">
        <v>74</v>
      </c>
      <c r="B92" s="48" t="s">
        <v>111</v>
      </c>
      <c r="C92" s="48" t="s">
        <v>112</v>
      </c>
      <c r="D92" s="111" t="s">
        <v>15</v>
      </c>
      <c r="E92" s="100"/>
      <c r="F92" s="100"/>
      <c r="G92" s="100"/>
      <c r="H92" s="100"/>
      <c r="I92" s="100"/>
      <c r="J92" s="161"/>
      <c r="K92" s="100"/>
    </row>
    <row r="93" spans="1:11" x14ac:dyDescent="0.25">
      <c r="D93" s="205"/>
      <c r="E93" s="100"/>
      <c r="F93" s="100"/>
      <c r="G93" s="100"/>
      <c r="H93" s="100"/>
      <c r="I93" s="100"/>
      <c r="J93" s="161"/>
      <c r="K93" s="100"/>
    </row>
    <row r="94" spans="1:11" x14ac:dyDescent="0.25">
      <c r="A94" s="157"/>
      <c r="B94" s="441"/>
      <c r="C94" s="286">
        <v>0</v>
      </c>
      <c r="D94" s="130">
        <f>B94*C94</f>
        <v>0</v>
      </c>
      <c r="E94" s="100"/>
      <c r="F94" s="100"/>
      <c r="G94" s="100"/>
      <c r="H94" s="100"/>
      <c r="I94" s="100"/>
      <c r="J94" s="161"/>
      <c r="K94" s="100"/>
    </row>
    <row r="95" spans="1:11" x14ac:dyDescent="0.25">
      <c r="A95" s="157"/>
      <c r="B95" s="441"/>
      <c r="C95" s="286">
        <v>0</v>
      </c>
      <c r="D95" s="131">
        <f t="shared" ref="D95:D98" si="7">B95*C95</f>
        <v>0</v>
      </c>
      <c r="E95" s="100"/>
      <c r="F95" s="100"/>
      <c r="G95" s="100"/>
      <c r="H95" s="100"/>
      <c r="I95" s="100"/>
      <c r="J95" s="161"/>
      <c r="K95" s="100"/>
    </row>
    <row r="96" spans="1:11" x14ac:dyDescent="0.25">
      <c r="A96" s="157"/>
      <c r="B96" s="441"/>
      <c r="C96" s="286">
        <v>0</v>
      </c>
      <c r="D96" s="131">
        <f t="shared" si="7"/>
        <v>0</v>
      </c>
      <c r="E96" s="100"/>
      <c r="F96" s="100"/>
      <c r="G96" s="100"/>
      <c r="H96" s="100"/>
      <c r="I96" s="100"/>
      <c r="J96" s="161"/>
      <c r="K96" s="100"/>
    </row>
    <row r="97" spans="1:11" x14ac:dyDescent="0.25">
      <c r="A97" s="157"/>
      <c r="B97" s="441"/>
      <c r="C97" s="286">
        <v>0</v>
      </c>
      <c r="D97" s="131">
        <f t="shared" si="7"/>
        <v>0</v>
      </c>
      <c r="E97" s="100"/>
      <c r="F97" s="100"/>
      <c r="G97" s="100"/>
      <c r="H97" s="100"/>
      <c r="I97" s="100"/>
      <c r="J97" s="161"/>
      <c r="K97" s="100"/>
    </row>
    <row r="98" spans="1:11" x14ac:dyDescent="0.25">
      <c r="A98" s="157"/>
      <c r="B98" s="441"/>
      <c r="C98" s="286">
        <v>0</v>
      </c>
      <c r="D98" s="132">
        <f t="shared" si="7"/>
        <v>0</v>
      </c>
      <c r="E98" s="100"/>
      <c r="F98" s="100"/>
      <c r="G98" s="100"/>
      <c r="H98" s="100"/>
      <c r="I98" s="100"/>
      <c r="J98" s="161"/>
      <c r="K98" s="100"/>
    </row>
    <row r="99" spans="1:11" x14ac:dyDescent="0.25">
      <c r="D99" s="109"/>
      <c r="E99" s="100"/>
      <c r="F99" s="100"/>
      <c r="G99" s="100"/>
      <c r="H99" s="100"/>
      <c r="I99" s="100"/>
      <c r="J99" s="161"/>
      <c r="K99" s="100"/>
    </row>
    <row r="100" spans="1:11" x14ac:dyDescent="0.25">
      <c r="A100" s="10" t="s">
        <v>127</v>
      </c>
      <c r="D100" s="211">
        <f>SUM(D94:D99)</f>
        <v>0</v>
      </c>
      <c r="E100" s="100"/>
      <c r="F100" s="100"/>
      <c r="G100" s="100"/>
      <c r="H100" s="100"/>
      <c r="I100" s="100"/>
      <c r="J100" s="161"/>
      <c r="K100" s="100"/>
    </row>
    <row r="101" spans="1:11" x14ac:dyDescent="0.25">
      <c r="A101" s="27"/>
      <c r="B101" s="27"/>
      <c r="C101" s="27"/>
      <c r="D101" s="8"/>
      <c r="E101" s="100"/>
      <c r="F101" s="100"/>
      <c r="G101" s="100"/>
      <c r="H101" s="100"/>
      <c r="I101" s="100"/>
      <c r="J101" s="161"/>
      <c r="K101" s="100"/>
    </row>
    <row r="102" spans="1:11" x14ac:dyDescent="0.25">
      <c r="A102" s="113" t="s">
        <v>69</v>
      </c>
      <c r="B102" s="110" t="s">
        <v>63</v>
      </c>
      <c r="C102" s="111" t="s">
        <v>15</v>
      </c>
    </row>
    <row r="103" spans="1:11" x14ac:dyDescent="0.25">
      <c r="A103" s="108"/>
      <c r="B103" s="38"/>
      <c r="C103" s="109"/>
    </row>
    <row r="104" spans="1:11" x14ac:dyDescent="0.25">
      <c r="A104" s="108" t="s">
        <v>70</v>
      </c>
      <c r="B104" s="157"/>
      <c r="C104" s="568">
        <v>0</v>
      </c>
    </row>
    <row r="105" spans="1:11" x14ac:dyDescent="0.25">
      <c r="A105" s="108" t="s">
        <v>71</v>
      </c>
      <c r="B105" s="157"/>
      <c r="C105" s="568">
        <v>0</v>
      </c>
    </row>
    <row r="106" spans="1:11" x14ac:dyDescent="0.25">
      <c r="A106" s="108" t="s">
        <v>72</v>
      </c>
      <c r="B106" s="157"/>
      <c r="C106" s="568">
        <v>0</v>
      </c>
    </row>
    <row r="107" spans="1:11" x14ac:dyDescent="0.25">
      <c r="A107" s="108" t="s">
        <v>62</v>
      </c>
      <c r="B107" s="157"/>
      <c r="C107" s="568">
        <v>0</v>
      </c>
    </row>
    <row r="108" spans="1:11" x14ac:dyDescent="0.25">
      <c r="A108" s="108" t="s">
        <v>62</v>
      </c>
      <c r="B108" s="157"/>
      <c r="C108" s="568">
        <v>0</v>
      </c>
    </row>
    <row r="109" spans="1:11" x14ac:dyDescent="0.25">
      <c r="A109" s="108" t="s">
        <v>62</v>
      </c>
      <c r="B109" s="157"/>
      <c r="C109" s="568">
        <v>0</v>
      </c>
    </row>
    <row r="110" spans="1:11" x14ac:dyDescent="0.25">
      <c r="A110" s="108" t="s">
        <v>62</v>
      </c>
      <c r="B110" s="157"/>
      <c r="C110" s="568">
        <v>0</v>
      </c>
    </row>
    <row r="111" spans="1:11" x14ac:dyDescent="0.25">
      <c r="A111" s="108"/>
      <c r="B111" s="38"/>
      <c r="C111" s="109"/>
    </row>
    <row r="112" spans="1:11" x14ac:dyDescent="0.25">
      <c r="A112" s="113" t="s">
        <v>73</v>
      </c>
      <c r="B112" s="38"/>
      <c r="C112" s="129">
        <f>SUM(C104,C105,C106,C107,C108,C109,C110)</f>
        <v>0</v>
      </c>
    </row>
    <row r="113" spans="1:9" x14ac:dyDescent="0.25">
      <c r="A113" s="278"/>
      <c r="B113" s="115"/>
      <c r="C113" s="116"/>
      <c r="D113" s="2"/>
      <c r="E113" s="2"/>
      <c r="F113" s="2"/>
      <c r="G113" s="2"/>
      <c r="H113" s="2"/>
      <c r="I113" s="2"/>
    </row>
    <row r="114" spans="1:9" x14ac:dyDescent="0.25">
      <c r="C114" s="107"/>
      <c r="E114" s="209"/>
    </row>
    <row r="115" spans="1:9" x14ac:dyDescent="0.25">
      <c r="A115" s="48" t="s">
        <v>156</v>
      </c>
      <c r="C115" s="109"/>
    </row>
    <row r="116" spans="1:9" x14ac:dyDescent="0.25">
      <c r="C116" s="109"/>
    </row>
    <row r="117" spans="1:9" x14ac:dyDescent="0.25">
      <c r="A117" s="48" t="s">
        <v>153</v>
      </c>
      <c r="B117" s="48" t="s">
        <v>63</v>
      </c>
      <c r="C117" s="111" t="s">
        <v>154</v>
      </c>
    </row>
    <row r="118" spans="1:9" x14ac:dyDescent="0.25">
      <c r="C118" s="109"/>
    </row>
    <row r="119" spans="1:9" x14ac:dyDescent="0.25">
      <c r="A119" s="490"/>
      <c r="B119" s="490"/>
      <c r="C119" s="491">
        <v>0</v>
      </c>
    </row>
    <row r="120" spans="1:9" x14ac:dyDescent="0.25">
      <c r="A120" s="490"/>
      <c r="B120" s="490"/>
      <c r="C120" s="491">
        <v>0</v>
      </c>
    </row>
    <row r="121" spans="1:9" x14ac:dyDescent="0.25">
      <c r="A121" s="490"/>
      <c r="B121" s="490"/>
      <c r="C121" s="491">
        <v>0</v>
      </c>
    </row>
    <row r="122" spans="1:9" x14ac:dyDescent="0.25">
      <c r="A122" s="490"/>
      <c r="B122" s="490"/>
      <c r="C122" s="491">
        <v>0</v>
      </c>
    </row>
    <row r="123" spans="1:9" x14ac:dyDescent="0.25">
      <c r="A123" s="490"/>
      <c r="B123" s="490"/>
      <c r="C123" s="491">
        <v>0</v>
      </c>
    </row>
    <row r="124" spans="1:9" x14ac:dyDescent="0.25">
      <c r="A124" s="490"/>
      <c r="B124" s="490"/>
      <c r="C124" s="491">
        <v>0</v>
      </c>
    </row>
    <row r="125" spans="1:9" x14ac:dyDescent="0.25">
      <c r="C125" s="109"/>
    </row>
    <row r="126" spans="1:9" x14ac:dyDescent="0.25">
      <c r="A126" s="10" t="s">
        <v>155</v>
      </c>
      <c r="C126" s="211">
        <f>SUM(C119:C125)</f>
        <v>0</v>
      </c>
    </row>
    <row r="127" spans="1:9" x14ac:dyDescent="0.25">
      <c r="A127" s="27"/>
      <c r="B127" s="27"/>
      <c r="C127" s="27"/>
    </row>
  </sheetData>
  <sheetProtection selectLockedCells="1"/>
  <mergeCells count="2">
    <mergeCell ref="A1:K1"/>
    <mergeCell ref="E3:H3"/>
  </mergeCells>
  <dataValidations count="1">
    <dataValidation type="whole" allowBlank="1" showInputMessage="1" showErrorMessage="1" error="Enter Whole Number" sqref="B94:B98 C60:C73 C79:D88 C39:C45 G86 C50:C54 C6:H15 C27:H31 C19:H23" xr:uid="{00000000-0002-0000-0C00-000000000000}">
      <formula1>0</formula1>
      <formula2>10000000</formula2>
    </dataValidation>
  </dataValidations>
  <pageMargins left="0.7" right="0.7" top="0.75" bottom="0.75" header="0.3" footer="0.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6"/>
  <dimension ref="A1:CI223"/>
  <sheetViews>
    <sheetView showGridLines="0" showZeros="0" tabSelected="1" topLeftCell="A128" zoomScaleNormal="100" zoomScaleSheetLayoutView="80" zoomScalePageLayoutView="80" workbookViewId="0">
      <selection activeCell="BK186" sqref="BK186"/>
    </sheetView>
  </sheetViews>
  <sheetFormatPr defaultRowHeight="15" x14ac:dyDescent="0.25"/>
  <cols>
    <col min="1" max="1" width="26.7109375" customWidth="1"/>
    <col min="2" max="2" width="8.42578125" style="3" customWidth="1"/>
    <col min="3" max="3" width="0.85546875" style="99" customWidth="1"/>
    <col min="4" max="4" width="8.42578125" style="3" hidden="1" customWidth="1"/>
    <col min="5" max="5" width="6.42578125" style="3" customWidth="1"/>
    <col min="6" max="6" width="12.7109375" style="3" customWidth="1"/>
    <col min="7" max="8" width="4.42578125" hidden="1" customWidth="1"/>
    <col min="9" max="12" width="10" customWidth="1"/>
    <col min="13" max="13" width="10" style="38" customWidth="1"/>
    <col min="14" max="14" width="0.85546875" customWidth="1"/>
    <col min="15" max="15" width="9.28515625" hidden="1" customWidth="1"/>
    <col min="16" max="16" width="8.28515625" hidden="1" customWidth="1"/>
    <col min="17" max="17" width="7.7109375" hidden="1" customWidth="1"/>
    <col min="18" max="20" width="12.7109375" hidden="1" customWidth="1"/>
    <col min="21" max="21" width="12.42578125" style="38" hidden="1" customWidth="1"/>
    <col min="22" max="22" width="12.7109375" hidden="1" customWidth="1"/>
    <col min="23" max="23" width="0.85546875" hidden="1" customWidth="1"/>
    <col min="24" max="24" width="8.7109375" hidden="1" customWidth="1"/>
    <col min="25" max="25" width="6.7109375" hidden="1" customWidth="1"/>
    <col min="26" max="26" width="6.85546875" hidden="1" customWidth="1"/>
    <col min="27" max="27" width="4.85546875" hidden="1" customWidth="1"/>
    <col min="28" max="29" width="12.7109375" hidden="1" customWidth="1"/>
    <col min="30" max="30" width="12.42578125" hidden="1" customWidth="1"/>
    <col min="31" max="32" width="12.7109375" hidden="1" customWidth="1"/>
    <col min="33" max="33" width="0.42578125" hidden="1" customWidth="1"/>
    <col min="34" max="34" width="8.42578125" hidden="1" customWidth="1"/>
    <col min="35" max="35" width="6.42578125" hidden="1" customWidth="1"/>
    <col min="36" max="36" width="6.85546875" hidden="1" customWidth="1"/>
    <col min="37" max="37" width="4.85546875" hidden="1" customWidth="1"/>
    <col min="38" max="42" width="12.7109375" hidden="1" customWidth="1"/>
    <col min="43" max="43" width="3.7109375" hidden="1" customWidth="1"/>
    <col min="44" max="44" width="8.42578125" hidden="1" customWidth="1"/>
    <col min="45" max="45" width="6.7109375" hidden="1" customWidth="1"/>
    <col min="46" max="46" width="6.85546875" hidden="1" customWidth="1"/>
    <col min="47" max="47" width="5" hidden="1" customWidth="1"/>
    <col min="48" max="49" width="12.7109375" hidden="1" customWidth="1"/>
    <col min="50" max="50" width="12.42578125" hidden="1" customWidth="1"/>
    <col min="51" max="52" width="12.7109375" hidden="1" customWidth="1"/>
    <col min="53" max="53" width="0.85546875" hidden="1" customWidth="1"/>
    <col min="54" max="61" width="9.140625" hidden="1" customWidth="1"/>
    <col min="62" max="62" width="20.42578125" customWidth="1"/>
    <col min="63" max="63" width="14.140625" customWidth="1"/>
    <col min="64" max="64" width="14.140625" style="2078" customWidth="1"/>
    <col min="65" max="65" width="9.85546875" style="2078" customWidth="1"/>
    <col min="66" max="66" width="9.42578125" bestFit="1" customWidth="1"/>
    <col min="67" max="67" width="6.42578125" bestFit="1" customWidth="1"/>
    <col min="68" max="68" width="6" bestFit="1" customWidth="1"/>
    <col min="69" max="69" width="8.140625" customWidth="1"/>
    <col min="70" max="70" width="5" customWidth="1"/>
    <col min="71" max="71" width="5.7109375" customWidth="1"/>
    <col min="72" max="72" width="9.140625" customWidth="1"/>
    <col min="73" max="73" width="7.42578125" customWidth="1"/>
    <col min="74" max="74" width="6.42578125" bestFit="1" customWidth="1"/>
    <col min="75" max="76" width="9.140625" customWidth="1"/>
    <col min="77" max="77" width="6.42578125" bestFit="1" customWidth="1"/>
    <col min="78" max="78" width="9.140625" customWidth="1"/>
    <col min="79" max="80" width="8" customWidth="1"/>
    <col min="82" max="82" width="9.85546875" bestFit="1" customWidth="1"/>
  </cols>
  <sheetData>
    <row r="1" spans="1:77" ht="35.25" customHeight="1" x14ac:dyDescent="0.25">
      <c r="A1" s="1760"/>
      <c r="B1" s="3007" t="s">
        <v>119</v>
      </c>
      <c r="C1" s="3007"/>
      <c r="D1" s="3007"/>
      <c r="E1" s="3007"/>
      <c r="F1" s="3007"/>
      <c r="G1" s="3007"/>
      <c r="H1" s="3007"/>
      <c r="I1" s="3007"/>
      <c r="J1" s="3007"/>
      <c r="K1" s="3007"/>
      <c r="L1" s="3007"/>
      <c r="M1" s="3008"/>
      <c r="N1" s="858"/>
      <c r="O1" s="852"/>
      <c r="P1" s="852"/>
      <c r="Q1" s="853"/>
      <c r="R1" s="853"/>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770"/>
      <c r="BA1" s="774"/>
      <c r="BB1" s="774"/>
      <c r="BC1" s="774"/>
      <c r="BD1" s="774"/>
      <c r="BE1" s="775"/>
      <c r="BQ1" s="1190">
        <f>'Cover Sheet and Summary'!M4</f>
        <v>1</v>
      </c>
    </row>
    <row r="2" spans="1:77" ht="35.25" customHeight="1" thickBot="1" x14ac:dyDescent="0.3">
      <c r="A2" s="1761"/>
      <c r="B2" s="3014" t="s">
        <v>120</v>
      </c>
      <c r="C2" s="3014"/>
      <c r="D2" s="3014"/>
      <c r="E2" s="3014"/>
      <c r="F2" s="3014"/>
      <c r="G2" s="3014"/>
      <c r="H2" s="3014"/>
      <c r="I2" s="3014"/>
      <c r="J2" s="3014"/>
      <c r="K2" s="3014"/>
      <c r="L2" s="3014"/>
      <c r="M2" s="3015"/>
      <c r="N2" s="859"/>
      <c r="O2" s="854"/>
      <c r="P2" s="854"/>
      <c r="Q2" s="853"/>
      <c r="R2" s="853"/>
      <c r="S2" s="230"/>
      <c r="T2" s="230"/>
      <c r="U2" s="230"/>
      <c r="V2" s="230"/>
      <c r="W2" s="230"/>
      <c r="X2" s="230"/>
      <c r="Y2" s="230"/>
      <c r="Z2" s="230"/>
      <c r="AA2" s="230"/>
      <c r="AB2" s="230"/>
      <c r="AC2" s="230"/>
      <c r="AD2" s="230"/>
      <c r="AE2" s="230"/>
      <c r="AF2" s="230"/>
      <c r="AG2" s="230"/>
      <c r="AH2" s="230"/>
      <c r="AI2" s="230"/>
      <c r="AJ2" s="230"/>
      <c r="AK2" s="230"/>
      <c r="AL2" s="230"/>
      <c r="AM2" s="230"/>
      <c r="AN2" s="230"/>
      <c r="AO2" s="230"/>
      <c r="AP2" s="230"/>
      <c r="AQ2" s="230"/>
      <c r="AR2" s="230"/>
      <c r="AS2" s="230"/>
      <c r="AT2" s="230"/>
      <c r="AU2" s="230"/>
      <c r="AV2" s="230"/>
      <c r="AW2" s="230"/>
      <c r="AX2" s="230"/>
      <c r="AY2" s="230"/>
      <c r="AZ2" s="776"/>
      <c r="BA2" s="776"/>
      <c r="BB2" s="776"/>
      <c r="BC2" s="776"/>
      <c r="BD2" s="776"/>
      <c r="BE2" s="777"/>
    </row>
    <row r="3" spans="1:77" s="2" customFormat="1" ht="21.75" hidden="1" customHeight="1" x14ac:dyDescent="0.25">
      <c r="A3" s="1762"/>
      <c r="B3" s="1763"/>
      <c r="C3" s="1763"/>
      <c r="D3" s="1763"/>
      <c r="E3" s="1763"/>
      <c r="F3" s="1763"/>
      <c r="G3" s="1763"/>
      <c r="H3" s="1763"/>
      <c r="I3" s="1763"/>
      <c r="J3" s="1763"/>
      <c r="K3" s="1763"/>
      <c r="L3" s="1763"/>
      <c r="M3" s="1764"/>
      <c r="N3" s="860"/>
      <c r="O3" s="837"/>
      <c r="P3" s="837"/>
      <c r="Q3" s="837"/>
      <c r="R3" s="837"/>
      <c r="S3" s="226"/>
      <c r="T3" s="226"/>
      <c r="U3" s="226"/>
      <c r="V3" s="226"/>
      <c r="W3" s="226"/>
      <c r="X3" s="226"/>
      <c r="Y3" s="226"/>
      <c r="Z3" s="226"/>
      <c r="AA3" s="226"/>
      <c r="AB3" s="226"/>
      <c r="AC3" s="226"/>
      <c r="AD3" s="226"/>
      <c r="AE3" s="226"/>
      <c r="AF3" s="2712" t="s">
        <v>188</v>
      </c>
      <c r="AG3" s="2713"/>
      <c r="AH3" s="2712" t="s">
        <v>189</v>
      </c>
      <c r="AI3" s="2714"/>
      <c r="AJ3" s="827"/>
      <c r="AK3" s="2655"/>
      <c r="AL3" s="2656"/>
      <c r="AM3" s="832"/>
      <c r="AN3" s="52"/>
      <c r="AO3" s="226"/>
      <c r="AP3" s="226"/>
      <c r="AQ3" s="226"/>
      <c r="AR3" s="226"/>
      <c r="AS3" s="226"/>
      <c r="AT3" s="226"/>
      <c r="AU3" s="226"/>
      <c r="AV3" s="226"/>
      <c r="AW3" s="226"/>
      <c r="AX3" s="226"/>
      <c r="AY3" s="226"/>
      <c r="AZ3" s="226"/>
      <c r="BA3" s="226"/>
      <c r="BB3" s="226"/>
      <c r="BC3" s="226"/>
      <c r="BD3" s="226"/>
      <c r="BE3" s="226"/>
      <c r="BF3" s="837"/>
      <c r="BG3" s="837"/>
      <c r="BH3" s="837"/>
      <c r="BI3" s="837"/>
      <c r="BJ3" s="837"/>
      <c r="BK3" s="837"/>
      <c r="BL3" s="837"/>
      <c r="BM3" s="837"/>
      <c r="BN3" s="837"/>
      <c r="BO3" s="837"/>
      <c r="BP3" s="837"/>
      <c r="BQ3" s="837"/>
      <c r="BR3" s="837"/>
      <c r="BS3" s="100"/>
      <c r="BT3" s="100"/>
      <c r="BU3" s="100"/>
      <c r="BV3" s="838"/>
      <c r="BW3" s="838"/>
      <c r="BX3" s="838"/>
      <c r="BY3" s="839"/>
    </row>
    <row r="4" spans="1:77" s="2" customFormat="1" ht="21.75" customHeight="1" thickBot="1" x14ac:dyDescent="0.3">
      <c r="A4" s="1762"/>
      <c r="B4" s="1763"/>
      <c r="C4" s="1763"/>
      <c r="D4" s="1763"/>
      <c r="E4" s="1763"/>
      <c r="F4" s="1763"/>
      <c r="G4" s="1763"/>
      <c r="H4" s="1763"/>
      <c r="I4" s="1763"/>
      <c r="J4" s="1763"/>
      <c r="K4" s="1763"/>
      <c r="L4" s="1763"/>
      <c r="M4" s="1764"/>
      <c r="N4" s="860"/>
      <c r="O4" s="837"/>
      <c r="P4" s="837"/>
      <c r="Q4" s="837"/>
      <c r="R4" s="837"/>
      <c r="S4" s="226"/>
      <c r="T4" s="226"/>
      <c r="U4" s="226"/>
      <c r="V4" s="226"/>
      <c r="W4" s="226"/>
      <c r="X4" s="226"/>
      <c r="Y4" s="226"/>
      <c r="Z4" s="226"/>
      <c r="AA4" s="226"/>
      <c r="AB4" s="226"/>
      <c r="AC4" s="226"/>
      <c r="AD4" s="226"/>
      <c r="AE4" s="226"/>
      <c r="AF4" s="792" t="s">
        <v>143</v>
      </c>
      <c r="AG4" s="824" t="s">
        <v>144</v>
      </c>
      <c r="AH4" s="824" t="s">
        <v>143</v>
      </c>
      <c r="AI4" s="825" t="s">
        <v>144</v>
      </c>
      <c r="AJ4" s="828"/>
      <c r="AK4" s="833"/>
      <c r="AL4" s="830"/>
      <c r="AM4" s="834"/>
      <c r="AN4" s="52"/>
      <c r="AO4" s="226"/>
      <c r="AP4" s="226"/>
      <c r="AQ4" s="226"/>
      <c r="AR4" s="226"/>
      <c r="AS4" s="226"/>
      <c r="AT4" s="226"/>
      <c r="AU4" s="226"/>
      <c r="AV4" s="226"/>
      <c r="AW4" s="226"/>
      <c r="AX4" s="226"/>
      <c r="AY4" s="226"/>
      <c r="AZ4" s="226"/>
      <c r="BA4" s="226"/>
      <c r="BB4" s="226"/>
      <c r="BC4" s="226"/>
      <c r="BD4" s="226"/>
      <c r="BE4" s="226"/>
      <c r="BF4" s="837"/>
      <c r="BG4" s="837"/>
      <c r="BH4" s="837"/>
      <c r="BI4" s="837"/>
      <c r="BJ4" s="837"/>
      <c r="BK4" s="837"/>
      <c r="BL4" s="837"/>
      <c r="BM4" s="837"/>
      <c r="BN4" s="837"/>
      <c r="BO4" s="837"/>
      <c r="BP4" s="837"/>
      <c r="BQ4" s="837"/>
      <c r="BR4" s="837"/>
      <c r="BS4" s="100"/>
      <c r="BT4" s="100"/>
      <c r="BU4" s="100"/>
      <c r="BV4" s="838"/>
      <c r="BW4" s="838"/>
      <c r="BX4" s="838"/>
      <c r="BY4" s="838"/>
    </row>
    <row r="5" spans="1:77" ht="21" customHeight="1" thickBot="1" x14ac:dyDescent="0.3">
      <c r="A5" s="1699" t="s">
        <v>116</v>
      </c>
      <c r="B5" s="2757">
        <f>'Cover Sheet and Summary'!B5:I5</f>
        <v>0</v>
      </c>
      <c r="C5" s="2758"/>
      <c r="D5" s="2758"/>
      <c r="E5" s="2758"/>
      <c r="F5" s="2758"/>
      <c r="G5" s="2758"/>
      <c r="H5" s="2758"/>
      <c r="I5" s="2758"/>
      <c r="J5" s="2758"/>
      <c r="K5" s="2758"/>
      <c r="L5" s="2758"/>
      <c r="M5" s="2952"/>
      <c r="N5" s="861"/>
      <c r="O5" s="855"/>
      <c r="P5" s="855"/>
      <c r="Q5" s="855"/>
      <c r="R5" s="855"/>
      <c r="S5" s="471"/>
      <c r="T5" s="471"/>
      <c r="U5" s="471"/>
      <c r="V5" s="471"/>
      <c r="W5" s="471"/>
      <c r="X5" s="471"/>
      <c r="Y5" s="471"/>
      <c r="Z5" s="471"/>
      <c r="AA5" s="471"/>
      <c r="AB5" s="471"/>
      <c r="AC5" s="2704" t="s">
        <v>192</v>
      </c>
      <c r="AD5" s="2705"/>
      <c r="AE5" s="2706"/>
      <c r="AF5" s="793">
        <v>1</v>
      </c>
      <c r="AG5" s="793">
        <v>2012</v>
      </c>
      <c r="AH5" s="794">
        <v>12</v>
      </c>
      <c r="AI5" s="794">
        <v>2013</v>
      </c>
      <c r="AJ5" s="829"/>
      <c r="AK5" s="2657"/>
      <c r="AL5" s="2658"/>
      <c r="AM5" s="428"/>
      <c r="AN5" s="52"/>
      <c r="AO5" s="524"/>
      <c r="AP5" s="524"/>
      <c r="AQ5" s="524"/>
      <c r="AR5" s="52"/>
      <c r="AS5" s="52"/>
      <c r="AT5" s="52"/>
      <c r="AU5" s="52"/>
      <c r="AV5" s="52"/>
      <c r="AW5" s="52"/>
      <c r="AX5" s="52"/>
      <c r="AY5" s="52"/>
      <c r="AZ5" s="52"/>
      <c r="BA5" s="52"/>
      <c r="BB5" s="52"/>
      <c r="BC5" s="52"/>
      <c r="BD5" s="52"/>
      <c r="BE5" s="52"/>
      <c r="BF5" s="100"/>
      <c r="BG5" s="100"/>
      <c r="BH5" s="100"/>
      <c r="BI5" s="100"/>
      <c r="BJ5" s="2303" t="s">
        <v>323</v>
      </c>
      <c r="BK5" s="100"/>
      <c r="BL5" s="100"/>
      <c r="BM5" s="100"/>
      <c r="BN5" s="100"/>
      <c r="BO5" s="100"/>
      <c r="BP5" s="100"/>
      <c r="BQ5" s="100"/>
      <c r="BR5" s="100"/>
      <c r="BS5" s="100"/>
      <c r="BT5" s="100"/>
      <c r="BU5" s="100"/>
      <c r="BV5" s="838"/>
      <c r="BW5" s="838"/>
      <c r="BX5" s="838"/>
      <c r="BY5" s="838"/>
    </row>
    <row r="6" spans="1:77" ht="19.5" customHeight="1" thickBot="1" x14ac:dyDescent="0.3">
      <c r="A6" s="1700" t="s">
        <v>117</v>
      </c>
      <c r="B6" s="2873">
        <f>'Cover Sheet and Summary'!B6:G6</f>
        <v>0</v>
      </c>
      <c r="C6" s="2874"/>
      <c r="D6" s="2874"/>
      <c r="E6" s="2874"/>
      <c r="F6" s="2874"/>
      <c r="G6" s="2875"/>
      <c r="H6" s="1970"/>
      <c r="I6" s="1701" t="s">
        <v>118</v>
      </c>
      <c r="J6" s="2873">
        <f>'Cover Sheet and Summary'!I6</f>
        <v>0</v>
      </c>
      <c r="K6" s="2874"/>
      <c r="L6" s="2874"/>
      <c r="M6" s="2953"/>
      <c r="N6" s="862"/>
      <c r="O6" s="856"/>
      <c r="P6" s="856"/>
      <c r="Q6" s="856"/>
      <c r="R6" s="856"/>
      <c r="S6" s="817"/>
      <c r="T6" s="817"/>
      <c r="U6" s="817"/>
      <c r="V6" s="817"/>
      <c r="W6" s="817"/>
      <c r="X6" s="817"/>
      <c r="Y6" s="817"/>
      <c r="Z6" s="817"/>
      <c r="AA6" s="817"/>
      <c r="AB6" s="817"/>
      <c r="AC6" s="2707"/>
      <c r="AD6" s="2708"/>
      <c r="AE6" s="2709"/>
      <c r="AF6" s="818"/>
      <c r="AG6" s="793"/>
      <c r="AH6" s="794"/>
      <c r="AI6" s="794"/>
      <c r="AJ6" s="829"/>
      <c r="AK6" s="2659"/>
      <c r="AL6" s="2660"/>
      <c r="AM6" s="430"/>
      <c r="AN6" s="52"/>
      <c r="AO6" s="524"/>
      <c r="AP6" s="524"/>
      <c r="AQ6" s="524"/>
      <c r="AR6" s="52"/>
      <c r="AS6" s="52"/>
      <c r="AT6" s="52"/>
      <c r="AU6" s="52"/>
      <c r="AV6" s="52"/>
      <c r="AW6" s="52"/>
      <c r="AX6" s="52"/>
      <c r="AY6" s="52"/>
      <c r="AZ6" s="52"/>
      <c r="BA6" s="52"/>
      <c r="BB6" s="52"/>
      <c r="BC6" s="52"/>
      <c r="BD6" s="52"/>
      <c r="BE6" s="52"/>
      <c r="BF6" s="100"/>
      <c r="BG6" s="100"/>
      <c r="BH6" s="100"/>
      <c r="BI6" s="100"/>
      <c r="BJ6" s="2303" t="s">
        <v>324</v>
      </c>
      <c r="BK6" s="100"/>
      <c r="BL6" s="100"/>
      <c r="BM6" s="100"/>
      <c r="BN6" s="100"/>
      <c r="BO6" s="100"/>
      <c r="BP6" s="100"/>
      <c r="BQ6" s="100"/>
      <c r="BR6" s="100"/>
      <c r="BS6" s="100"/>
      <c r="BT6" s="100"/>
      <c r="BU6" s="100"/>
      <c r="BV6" s="838"/>
      <c r="BW6" s="838"/>
      <c r="BX6" s="838"/>
      <c r="BY6" s="838"/>
    </row>
    <row r="7" spans="1:77" ht="21.75" customHeight="1" thickBot="1" x14ac:dyDescent="0.4">
      <c r="A7" s="1704"/>
      <c r="B7" s="1714"/>
      <c r="C7" s="1714"/>
      <c r="D7" s="1714"/>
      <c r="E7" s="1714"/>
      <c r="F7" s="1714"/>
      <c r="G7" s="1730"/>
      <c r="H7" s="1730"/>
      <c r="I7" s="1765"/>
      <c r="J7" s="1838"/>
      <c r="K7" s="1765"/>
      <c r="L7" s="1765"/>
      <c r="M7" s="1765"/>
      <c r="N7" s="863"/>
      <c r="O7" s="857"/>
      <c r="P7" s="857"/>
      <c r="Q7" s="857"/>
      <c r="R7" s="857"/>
      <c r="S7" s="819"/>
      <c r="T7" s="819"/>
      <c r="U7" s="819"/>
      <c r="V7" s="819"/>
      <c r="W7" s="819"/>
      <c r="X7" s="819"/>
      <c r="Y7" s="819"/>
      <c r="Z7" s="819"/>
      <c r="AA7" s="819"/>
      <c r="AB7" s="819"/>
      <c r="AC7" s="2704"/>
      <c r="AD7" s="2705"/>
      <c r="AE7" s="2706"/>
      <c r="AF7" s="793"/>
      <c r="AG7" s="793"/>
      <c r="AH7" s="794"/>
      <c r="AI7" s="794"/>
      <c r="AJ7" s="829"/>
      <c r="AK7" s="2661"/>
      <c r="AL7" s="2662"/>
      <c r="AM7" s="429"/>
      <c r="AN7" s="52"/>
      <c r="AO7" s="454"/>
      <c r="AP7" s="454"/>
      <c r="AQ7" s="454"/>
      <c r="AR7" s="52"/>
      <c r="AS7" s="52"/>
      <c r="AT7" s="52"/>
      <c r="AU7" s="52"/>
      <c r="AV7" s="52"/>
      <c r="AW7" s="52"/>
      <c r="AX7" s="52"/>
      <c r="AY7" s="52"/>
      <c r="AZ7" s="52"/>
      <c r="BA7" s="52"/>
      <c r="BB7" s="52"/>
      <c r="BC7" s="52"/>
      <c r="BD7" s="52"/>
      <c r="BE7" s="52"/>
      <c r="BF7" s="100"/>
      <c r="BG7" s="100"/>
      <c r="BH7" s="100"/>
      <c r="BI7" s="100"/>
      <c r="BJ7" s="2977" t="s">
        <v>213</v>
      </c>
      <c r="BK7" s="2977"/>
      <c r="BL7" s="2272"/>
      <c r="BM7" s="2357"/>
      <c r="BN7" s="100"/>
      <c r="BO7" s="100"/>
      <c r="BP7" s="100"/>
      <c r="BQ7" s="100"/>
      <c r="BR7" s="100"/>
      <c r="BS7" s="100"/>
      <c r="BT7" s="100"/>
      <c r="BU7" s="100"/>
      <c r="BV7" s="838"/>
      <c r="BW7" s="838"/>
      <c r="BX7" s="838"/>
      <c r="BY7" s="1105"/>
    </row>
    <row r="8" spans="1:77" ht="18" hidden="1" customHeight="1" x14ac:dyDescent="0.25">
      <c r="A8" s="1705" t="s">
        <v>0</v>
      </c>
      <c r="B8" s="3032" t="s">
        <v>1</v>
      </c>
      <c r="C8" s="1766"/>
      <c r="D8" s="1714"/>
      <c r="E8" s="1714"/>
      <c r="F8" s="1714"/>
      <c r="G8" s="1730"/>
      <c r="H8" s="1730"/>
      <c r="I8" s="1730"/>
      <c r="J8" s="1767"/>
      <c r="K8" s="1768"/>
      <c r="L8" s="1768"/>
      <c r="M8" s="1768"/>
      <c r="N8" s="864"/>
      <c r="O8" s="846"/>
      <c r="P8" s="846"/>
      <c r="Q8" s="846"/>
      <c r="R8" s="846"/>
      <c r="S8" s="781"/>
      <c r="T8" s="781"/>
      <c r="U8" s="781"/>
      <c r="V8" s="781"/>
      <c r="W8" s="781"/>
      <c r="X8" s="781"/>
      <c r="Y8" s="781"/>
      <c r="Z8" s="781"/>
      <c r="AA8" s="781"/>
      <c r="AB8" s="781"/>
      <c r="AC8" s="2707"/>
      <c r="AD8" s="2708"/>
      <c r="AE8" s="2709"/>
      <c r="AF8" s="818"/>
      <c r="AG8" s="793"/>
      <c r="AH8" s="794"/>
      <c r="AI8" s="793"/>
      <c r="AJ8" s="52"/>
      <c r="AK8" s="52"/>
      <c r="AL8" s="52"/>
      <c r="AM8" s="52"/>
      <c r="AN8" s="52"/>
      <c r="AO8" s="52"/>
      <c r="AP8" s="52"/>
      <c r="AQ8" s="52"/>
      <c r="AR8" s="52"/>
      <c r="AS8" s="52"/>
      <c r="AT8" s="52"/>
      <c r="AU8" s="52"/>
      <c r="AV8" s="52"/>
      <c r="AW8" s="52"/>
      <c r="AX8" s="52"/>
      <c r="AY8" s="52"/>
      <c r="AZ8" s="52"/>
      <c r="BA8" s="52"/>
      <c r="BB8" s="52"/>
      <c r="BC8" s="52"/>
      <c r="BD8" s="52"/>
      <c r="BE8" s="52"/>
      <c r="BF8" s="100"/>
      <c r="BG8" s="100"/>
      <c r="BH8" s="100"/>
      <c r="BI8" s="100"/>
      <c r="BJ8" s="100"/>
      <c r="BK8" s="100"/>
      <c r="BL8" s="100"/>
      <c r="BM8" s="100"/>
      <c r="BN8" s="100"/>
      <c r="BO8" s="100"/>
      <c r="BP8" s="100"/>
      <c r="BQ8" s="100"/>
      <c r="BR8" s="100"/>
      <c r="BS8" s="100"/>
      <c r="BT8" s="838"/>
      <c r="BU8" s="838"/>
      <c r="BV8" s="838"/>
      <c r="BW8" s="838"/>
      <c r="BX8" s="838"/>
      <c r="BY8" s="839"/>
    </row>
    <row r="9" spans="1:77" ht="15" hidden="1" customHeight="1" x14ac:dyDescent="0.35">
      <c r="A9" s="1706"/>
      <c r="B9" s="3033"/>
      <c r="C9" s="1769"/>
      <c r="D9" s="1714"/>
      <c r="E9" s="1714"/>
      <c r="F9" s="1714"/>
      <c r="G9" s="1427" t="s">
        <v>2</v>
      </c>
      <c r="H9" s="1427"/>
      <c r="I9" s="1427" t="s">
        <v>1</v>
      </c>
      <c r="J9" s="1427" t="s">
        <v>122</v>
      </c>
      <c r="K9" s="1726" t="s">
        <v>123</v>
      </c>
      <c r="L9" s="1726"/>
      <c r="M9" s="1726"/>
      <c r="N9" s="865"/>
      <c r="O9" s="847"/>
      <c r="P9" s="847"/>
      <c r="Q9" s="847"/>
      <c r="R9" s="847"/>
      <c r="S9" s="151"/>
      <c r="T9" s="151"/>
      <c r="U9" s="151"/>
      <c r="V9" s="151"/>
      <c r="W9" s="151"/>
      <c r="X9" s="151"/>
      <c r="Y9" s="151"/>
      <c r="Z9" s="151"/>
      <c r="AA9" s="151"/>
      <c r="AB9" s="151"/>
      <c r="AC9" s="151"/>
      <c r="AD9" s="151"/>
      <c r="AE9" s="151"/>
      <c r="AF9" s="151"/>
      <c r="AG9" s="151"/>
      <c r="AH9" s="794"/>
      <c r="AI9" s="151"/>
      <c r="AJ9" s="151"/>
      <c r="AK9" s="151"/>
      <c r="AL9" s="151"/>
      <c r="AM9" s="151"/>
      <c r="AN9" s="151"/>
      <c r="AO9" s="151"/>
      <c r="AP9" s="151"/>
      <c r="AQ9" s="52"/>
      <c r="AR9" s="52"/>
      <c r="AS9" s="52"/>
      <c r="AT9" s="52"/>
      <c r="AU9" s="52"/>
      <c r="AV9" s="52"/>
      <c r="AW9" s="52"/>
      <c r="AX9" s="52"/>
      <c r="AY9" s="52"/>
      <c r="AZ9" s="52"/>
      <c r="BA9" s="52"/>
      <c r="BB9" s="52"/>
      <c r="BC9" s="52"/>
      <c r="BD9" s="52"/>
      <c r="BE9" s="52"/>
      <c r="BF9" s="100"/>
      <c r="BG9" s="100"/>
      <c r="BH9" s="100"/>
      <c r="BI9" s="100"/>
      <c r="BJ9" s="100"/>
      <c r="BK9" s="100"/>
      <c r="BL9" s="100"/>
      <c r="BM9" s="100"/>
      <c r="BN9" s="100"/>
      <c r="BO9" s="100"/>
      <c r="BP9" s="100"/>
      <c r="BQ9" s="100"/>
      <c r="BR9" s="100"/>
      <c r="BS9" s="100"/>
      <c r="BT9" s="838"/>
      <c r="BU9" s="838"/>
      <c r="BV9" s="838"/>
      <c r="BW9" s="838"/>
      <c r="BX9" s="838"/>
      <c r="BY9" s="839"/>
    </row>
    <row r="10" spans="1:77" ht="21.75" hidden="1" thickBot="1" x14ac:dyDescent="0.4">
      <c r="A10" s="1704"/>
      <c r="B10" s="3034"/>
      <c r="C10" s="1769"/>
      <c r="D10" s="1714"/>
      <c r="E10" s="1714"/>
      <c r="F10" s="1714"/>
      <c r="G10" s="1726"/>
      <c r="H10" s="1726"/>
      <c r="I10" s="1726"/>
      <c r="J10" s="1726"/>
      <c r="K10" s="1726"/>
      <c r="L10" s="1726"/>
      <c r="M10" s="1726"/>
      <c r="N10" s="865"/>
      <c r="O10" s="847"/>
      <c r="P10" s="847"/>
      <c r="Q10" s="847"/>
      <c r="R10" s="847"/>
      <c r="S10" s="151"/>
      <c r="T10" s="151"/>
      <c r="U10" s="151"/>
      <c r="V10" s="151"/>
      <c r="W10" s="151"/>
      <c r="X10" s="151"/>
      <c r="Y10" s="151"/>
      <c r="Z10" s="151"/>
      <c r="AA10" s="151"/>
      <c r="AB10" s="151"/>
      <c r="AC10" s="2707"/>
      <c r="AD10" s="2708"/>
      <c r="AE10" s="2709"/>
      <c r="AF10" s="818"/>
      <c r="AG10" s="793"/>
      <c r="AH10" s="794"/>
      <c r="AI10" s="831"/>
      <c r="AJ10" s="49"/>
      <c r="AK10" s="49"/>
      <c r="AL10" s="49"/>
      <c r="AM10" s="52"/>
      <c r="AN10" s="52"/>
      <c r="AO10" s="52"/>
      <c r="AP10" s="52"/>
      <c r="AQ10" s="52"/>
      <c r="AR10" s="52"/>
      <c r="AS10" s="52"/>
      <c r="AT10" s="52"/>
      <c r="AU10" s="52"/>
      <c r="AV10" s="52"/>
      <c r="AW10" s="52"/>
      <c r="AX10" s="52"/>
      <c r="AY10" s="52"/>
      <c r="AZ10" s="52"/>
      <c r="BA10" s="52"/>
      <c r="BB10" s="52"/>
      <c r="BC10" s="52"/>
      <c r="BD10" s="52"/>
      <c r="BE10" s="52"/>
      <c r="BF10" s="100"/>
      <c r="BG10" s="100"/>
      <c r="BH10" s="100"/>
      <c r="BI10" s="100"/>
      <c r="BJ10" s="100"/>
      <c r="BK10" s="100"/>
      <c r="BL10" s="100"/>
      <c r="BM10" s="100"/>
      <c r="BN10" s="100"/>
      <c r="BO10" s="100"/>
      <c r="BP10" s="100"/>
      <c r="BQ10" s="100"/>
      <c r="BR10" s="100"/>
      <c r="BS10" s="100"/>
      <c r="BT10" s="838"/>
      <c r="BU10" s="838"/>
      <c r="BV10" s="838"/>
      <c r="BW10" s="838"/>
      <c r="BX10" s="838"/>
      <c r="BY10" s="839"/>
    </row>
    <row r="11" spans="1:77" ht="21.75" hidden="1" thickBot="1" x14ac:dyDescent="0.4">
      <c r="A11" s="1704"/>
      <c r="B11" s="1710"/>
      <c r="C11" s="1710"/>
      <c r="D11" s="3029" t="s">
        <v>97</v>
      </c>
      <c r="E11" s="3030"/>
      <c r="F11" s="3031"/>
      <c r="G11" s="1730"/>
      <c r="H11" s="1730"/>
      <c r="I11" s="1726"/>
      <c r="J11" s="1726"/>
      <c r="K11" s="1726"/>
      <c r="L11" s="1726"/>
      <c r="M11" s="1726"/>
      <c r="N11" s="865"/>
      <c r="O11" s="847"/>
      <c r="P11" s="847"/>
      <c r="Q11" s="847"/>
      <c r="R11" s="847"/>
      <c r="S11" s="151"/>
      <c r="T11" s="151"/>
      <c r="U11" s="151"/>
      <c r="V11" s="151"/>
      <c r="W11" s="151"/>
      <c r="X11" s="151"/>
      <c r="Y11" s="151"/>
      <c r="Z11" s="151"/>
      <c r="AA11" s="151"/>
      <c r="AB11" s="151"/>
      <c r="AC11" s="2710"/>
      <c r="AD11" s="2711"/>
      <c r="AE11" s="2711"/>
      <c r="AF11" s="822"/>
      <c r="AG11" s="151"/>
      <c r="AH11" s="216"/>
      <c r="AI11" s="2663"/>
      <c r="AJ11" s="2664"/>
      <c r="AK11" s="2664"/>
      <c r="AL11" s="2665"/>
      <c r="AM11" s="64"/>
      <c r="AN11" s="64"/>
      <c r="AO11" s="52"/>
      <c r="AP11" s="52"/>
      <c r="AQ11" s="52"/>
      <c r="AR11" s="52"/>
      <c r="AS11" s="433"/>
      <c r="AT11" s="433"/>
      <c r="AU11" s="52"/>
      <c r="AV11" s="52"/>
      <c r="AW11" s="52"/>
      <c r="AX11" s="52"/>
      <c r="AY11" s="52"/>
      <c r="AZ11" s="52"/>
      <c r="BA11" s="52"/>
      <c r="BB11" s="52"/>
      <c r="BC11" s="52"/>
      <c r="BD11" s="52"/>
      <c r="BE11" s="52"/>
      <c r="BF11" s="100"/>
      <c r="BG11" s="100"/>
      <c r="BH11" s="100"/>
      <c r="BI11" s="100"/>
      <c r="BJ11" s="100"/>
      <c r="BK11" s="100"/>
      <c r="BL11" s="100"/>
      <c r="BM11" s="100"/>
      <c r="BN11" s="100"/>
      <c r="BO11" s="100"/>
      <c r="BP11" s="100"/>
      <c r="BQ11" s="100"/>
      <c r="BR11" s="100"/>
      <c r="BS11" s="100"/>
      <c r="BT11" s="838"/>
      <c r="BU11" s="838"/>
      <c r="BV11" s="838"/>
      <c r="BW11" s="838"/>
      <c r="BX11" s="838"/>
      <c r="BY11" s="839"/>
    </row>
    <row r="12" spans="1:77" ht="16.5" hidden="1" customHeight="1" x14ac:dyDescent="0.35">
      <c r="A12" s="2596" t="s">
        <v>4</v>
      </c>
      <c r="B12" s="3016" t="s">
        <v>6</v>
      </c>
      <c r="C12" s="1770"/>
      <c r="D12" s="3019" t="s">
        <v>90</v>
      </c>
      <c r="E12" s="3020"/>
      <c r="F12" s="3021"/>
      <c r="G12" s="1730"/>
      <c r="H12" s="1730"/>
      <c r="I12" s="1726">
        <v>0</v>
      </c>
      <c r="J12" s="1726"/>
      <c r="K12" s="1726">
        <v>1</v>
      </c>
      <c r="L12" s="1726"/>
      <c r="M12" s="1726"/>
      <c r="N12" s="866"/>
      <c r="O12" s="848"/>
      <c r="P12" s="848"/>
      <c r="Q12" s="848"/>
      <c r="R12" s="848"/>
      <c r="S12" s="169"/>
      <c r="T12" s="169"/>
      <c r="U12" s="169"/>
      <c r="V12" s="169"/>
      <c r="W12" s="169"/>
      <c r="X12" s="169"/>
      <c r="Y12" s="169"/>
      <c r="Z12" s="169"/>
      <c r="AA12" s="169"/>
      <c r="AB12" s="169"/>
      <c r="AC12" s="169">
        <v>2</v>
      </c>
      <c r="AD12" s="169">
        <v>3</v>
      </c>
      <c r="AE12" s="169">
        <v>4</v>
      </c>
      <c r="AF12" s="169"/>
      <c r="AG12" s="169">
        <v>5</v>
      </c>
      <c r="AH12" s="169">
        <v>6</v>
      </c>
      <c r="AI12" s="405"/>
      <c r="AJ12" s="14"/>
      <c r="AK12" s="14"/>
      <c r="AL12" s="265"/>
      <c r="AM12" s="52"/>
      <c r="AN12" s="52"/>
      <c r="AO12" s="52"/>
      <c r="AP12" s="52"/>
      <c r="AQ12" s="52"/>
      <c r="AR12" s="52"/>
      <c r="AS12" s="52"/>
      <c r="AT12" s="52"/>
      <c r="AU12" s="52"/>
      <c r="AV12" s="52"/>
      <c r="AW12" s="52"/>
      <c r="AX12" s="52"/>
      <c r="AY12" s="52"/>
      <c r="AZ12" s="52"/>
      <c r="BA12" s="52"/>
      <c r="BB12" s="52"/>
      <c r="BC12" s="52"/>
      <c r="BD12" s="52"/>
      <c r="BE12" s="52"/>
      <c r="BF12" s="100"/>
      <c r="BG12" s="100"/>
      <c r="BH12" s="100"/>
      <c r="BI12" s="100"/>
      <c r="BJ12" s="100"/>
      <c r="BK12" s="100"/>
      <c r="BL12" s="100"/>
      <c r="BM12" s="100"/>
      <c r="BN12" s="100"/>
      <c r="BO12" s="100"/>
      <c r="BP12" s="100"/>
      <c r="BQ12" s="100"/>
      <c r="BR12" s="100"/>
      <c r="BS12" s="100"/>
      <c r="BT12" s="838"/>
      <c r="BU12" s="838"/>
      <c r="BV12" s="838"/>
      <c r="BW12" s="838"/>
      <c r="BX12" s="838"/>
      <c r="BY12" s="839"/>
    </row>
    <row r="13" spans="1:77" ht="16.5" hidden="1" customHeight="1" x14ac:dyDescent="0.35">
      <c r="A13" s="2597"/>
      <c r="B13" s="3017"/>
      <c r="C13" s="1770"/>
      <c r="D13" s="3022">
        <v>3</v>
      </c>
      <c r="E13" s="3023"/>
      <c r="F13" s="3024"/>
      <c r="G13" s="1730"/>
      <c r="H13" s="1730"/>
      <c r="I13" s="1726"/>
      <c r="J13" s="1726"/>
      <c r="K13" s="1726"/>
      <c r="L13" s="1726"/>
      <c r="M13" s="1726"/>
      <c r="N13" s="865"/>
      <c r="O13" s="847"/>
      <c r="P13" s="847"/>
      <c r="Q13" s="847"/>
      <c r="R13" s="847"/>
      <c r="S13" s="151"/>
      <c r="T13" s="151"/>
      <c r="U13" s="151"/>
      <c r="V13" s="151"/>
      <c r="W13" s="151"/>
      <c r="X13" s="151"/>
      <c r="Y13" s="151"/>
      <c r="Z13" s="151"/>
      <c r="AA13" s="151"/>
      <c r="AB13" s="151"/>
      <c r="AC13" s="780"/>
      <c r="AD13" s="151"/>
      <c r="AE13" s="151"/>
      <c r="AF13" s="151"/>
      <c r="AG13" s="151"/>
      <c r="AH13" s="151"/>
      <c r="AI13" s="835"/>
      <c r="AJ13" s="15"/>
      <c r="AK13" s="41"/>
      <c r="AL13" s="266"/>
      <c r="AM13" s="151"/>
      <c r="AN13" s="52"/>
      <c r="AO13" s="52"/>
      <c r="AP13" s="52"/>
      <c r="AQ13" s="52"/>
      <c r="AR13" s="52"/>
      <c r="AS13" s="502"/>
      <c r="AT13" s="52"/>
      <c r="AU13" s="52"/>
      <c r="AV13" s="52"/>
      <c r="AW13" s="52"/>
      <c r="AX13" s="52"/>
      <c r="AY13" s="52"/>
      <c r="AZ13" s="52"/>
      <c r="BA13" s="52"/>
      <c r="BB13" s="52"/>
      <c r="BC13" s="52"/>
      <c r="BD13" s="52"/>
      <c r="BE13" s="52"/>
      <c r="BF13" s="100"/>
      <c r="BG13" s="100"/>
      <c r="BH13" s="100"/>
      <c r="BI13" s="100"/>
      <c r="BJ13" s="100"/>
      <c r="BK13" s="100"/>
      <c r="BL13" s="100"/>
      <c r="BM13" s="100"/>
      <c r="BN13" s="100"/>
      <c r="BO13" s="100"/>
      <c r="BP13" s="100"/>
      <c r="BQ13" s="100"/>
      <c r="BR13" s="100"/>
      <c r="BS13" s="100"/>
      <c r="BT13" s="838"/>
      <c r="BU13" s="838"/>
      <c r="BV13" s="838"/>
      <c r="BW13" s="838"/>
      <c r="BX13" s="838"/>
      <c r="BY13" s="839"/>
    </row>
    <row r="14" spans="1:77" ht="21" hidden="1" customHeight="1" thickBot="1" x14ac:dyDescent="0.4">
      <c r="A14" s="2597"/>
      <c r="B14" s="3018"/>
      <c r="C14" s="1770"/>
      <c r="D14" s="1771"/>
      <c r="E14" s="1771"/>
      <c r="F14" s="1771"/>
      <c r="G14" s="1726"/>
      <c r="H14" s="1726"/>
      <c r="I14" s="1730"/>
      <c r="J14" s="1730"/>
      <c r="K14" s="1730"/>
      <c r="L14" s="1730"/>
      <c r="M14" s="1730"/>
      <c r="N14" s="28"/>
      <c r="O14" s="100"/>
      <c r="P14" s="100"/>
      <c r="Q14" s="100"/>
      <c r="R14" s="100"/>
      <c r="S14" s="52"/>
      <c r="T14" s="52"/>
      <c r="U14" s="52"/>
      <c r="V14" s="52"/>
      <c r="W14" s="52"/>
      <c r="X14" s="52"/>
      <c r="Y14" s="52"/>
      <c r="Z14" s="52"/>
      <c r="AA14" s="52"/>
      <c r="AB14" s="52"/>
      <c r="AC14" s="52"/>
      <c r="AD14" s="52"/>
      <c r="AE14" s="52"/>
      <c r="AF14" s="814"/>
      <c r="AG14" s="52"/>
      <c r="AH14" s="52"/>
      <c r="AI14" s="836"/>
      <c r="AJ14" s="406"/>
      <c r="AK14" s="407"/>
      <c r="AL14" s="408"/>
      <c r="AM14" s="52"/>
      <c r="AN14" s="52"/>
      <c r="AO14" s="52"/>
      <c r="AP14" s="52"/>
      <c r="AQ14" s="52"/>
      <c r="AR14" s="52"/>
      <c r="AS14" s="502"/>
      <c r="AT14" s="52"/>
      <c r="AU14" s="52"/>
      <c r="AV14" s="52"/>
      <c r="AW14" s="52"/>
      <c r="AX14" s="52"/>
      <c r="AY14" s="52"/>
      <c r="AZ14" s="52"/>
      <c r="BA14" s="52"/>
      <c r="BB14" s="52"/>
      <c r="BC14" s="52"/>
      <c r="BD14" s="52"/>
      <c r="BE14" s="52"/>
      <c r="BF14" s="100"/>
      <c r="BG14" s="100"/>
      <c r="BH14" s="100"/>
      <c r="BI14" s="100"/>
      <c r="BJ14" s="100"/>
      <c r="BK14" s="100"/>
      <c r="BL14" s="100"/>
      <c r="BM14" s="100"/>
      <c r="BN14" s="100"/>
      <c r="BO14" s="100"/>
      <c r="BP14" s="100"/>
      <c r="BQ14" s="100"/>
      <c r="BR14" s="100"/>
      <c r="BS14" s="100"/>
      <c r="BT14" s="838"/>
      <c r="BU14" s="838"/>
      <c r="BV14" s="838"/>
      <c r="BW14" s="838"/>
      <c r="BX14" s="838"/>
      <c r="BY14" s="839"/>
    </row>
    <row r="15" spans="1:77" ht="15.75" hidden="1" thickBot="1" x14ac:dyDescent="0.3">
      <c r="A15" s="1707"/>
      <c r="B15" s="1714" t="s">
        <v>6</v>
      </c>
      <c r="C15" s="1714"/>
      <c r="D15" s="1714"/>
      <c r="E15" s="1714"/>
      <c r="F15" s="1714"/>
      <c r="G15" s="1730"/>
      <c r="H15" s="1730"/>
      <c r="I15" s="1730"/>
      <c r="J15" s="1730"/>
      <c r="K15" s="1730"/>
      <c r="L15" s="1730"/>
      <c r="M15" s="1730"/>
      <c r="N15" s="28"/>
      <c r="O15" s="100"/>
      <c r="P15" s="100"/>
      <c r="Q15" s="100"/>
      <c r="R15" s="100"/>
      <c r="S15" s="28"/>
      <c r="T15" s="28"/>
      <c r="U15" s="28"/>
      <c r="V15" s="28"/>
      <c r="W15" s="28"/>
      <c r="X15" s="28"/>
      <c r="Y15" s="28"/>
      <c r="Z15" s="28"/>
      <c r="AA15" s="28"/>
      <c r="AB15" s="28"/>
      <c r="AC15" s="28"/>
      <c r="AD15" s="28"/>
      <c r="AE15" s="28"/>
      <c r="AF15" s="813" t="e">
        <f>IF(AF14=12,0,IF(AND($AH$6&lt;&gt;$AH$5,$AF$6&lt;7,$AF$5&lt;7,$AF$5&gt;#REF!),12-6+$AF$6,IF(AND($AH$5=$AH$6,$AF$5&gt;=7,$AF$6&lt;=12),0,IF(AND($AH$6=$AH$5,$AF$5&lt;7,$AF$6&lt;7),0,IF(AND($AH$5=$AH$6,$AF$5&lt;7,$AF$6&lt;=12),$AF$6-6,IF(AND($AH$5&lt;&gt;$AH$6,$AF$6&lt;7,$AF$5&gt;=7),0,IF(AND($AH$5&lt;&gt;$AH$6,$AF$6&lt;=7,$AF$5&lt;7),12-AF14,IF(AND($AH$6&lt;&gt;$AH$5,$AF$5&gt;=7,$AF$6&gt;=7,$AF$6&gt;$AF$5),12-AF14,IF(AND($AH$6&lt;&gt;$AH$5,$AF$5&gt;7,$AF$6&lt;$AF$5),12-AF14,IF(AND($AH$6&lt;&gt;$AH$5,$AF$6&gt;=7,$AF$5&gt;7),$AF$6-7,IF(AND($AH$6&lt;&gt;$AH$5,$AF$5&lt;=7,$AF$6&gt;=7),12-AF14)))))))))))</f>
        <v>#REF!</v>
      </c>
      <c r="AG15" s="28"/>
      <c r="AH15" s="28"/>
      <c r="AI15" s="28"/>
      <c r="AJ15" s="28"/>
      <c r="AK15" s="28"/>
      <c r="AL15" s="28"/>
      <c r="AM15" s="28"/>
      <c r="AN15" s="28"/>
      <c r="AO15" s="28"/>
      <c r="AP15" s="28"/>
      <c r="AQ15" s="28"/>
      <c r="AR15" s="28"/>
      <c r="AS15" s="28"/>
      <c r="AT15" s="28"/>
      <c r="AU15" s="28"/>
      <c r="AV15" s="28"/>
      <c r="AW15" s="28"/>
      <c r="AX15" s="28"/>
      <c r="AY15" s="28"/>
      <c r="AZ15" s="28"/>
      <c r="BA15" s="28"/>
      <c r="BB15" s="28"/>
      <c r="BC15" s="28"/>
      <c r="BD15" s="28"/>
      <c r="BE15" s="28"/>
      <c r="BF15" s="100"/>
      <c r="BG15" s="100"/>
      <c r="BH15" s="100"/>
      <c r="BI15" s="100"/>
      <c r="BJ15" s="100"/>
      <c r="BK15" s="100"/>
      <c r="BL15" s="100"/>
      <c r="BM15" s="100"/>
      <c r="BN15" s="100"/>
      <c r="BO15" s="100"/>
      <c r="BP15" s="100"/>
      <c r="BQ15" s="100"/>
      <c r="BR15" s="100"/>
      <c r="BS15" s="100"/>
      <c r="BT15" s="838"/>
      <c r="BU15" s="838"/>
      <c r="BV15" s="838"/>
      <c r="BW15" s="838"/>
      <c r="BX15" s="838"/>
      <c r="BY15" s="839"/>
    </row>
    <row r="16" spans="1:77" ht="15.75" hidden="1" thickBot="1" x14ac:dyDescent="0.3">
      <c r="A16" s="1707"/>
      <c r="B16" s="1714" t="s">
        <v>5</v>
      </c>
      <c r="C16" s="1714"/>
      <c r="D16" s="1714"/>
      <c r="E16" s="1714"/>
      <c r="F16" s="1714"/>
      <c r="G16" s="1730"/>
      <c r="H16" s="1730"/>
      <c r="I16" s="1730"/>
      <c r="J16" s="1730"/>
      <c r="K16" s="1730"/>
      <c r="L16" s="1730"/>
      <c r="M16" s="1730"/>
      <c r="N16" s="28"/>
      <c r="O16" s="100"/>
      <c r="P16" s="100"/>
      <c r="Q16" s="100"/>
      <c r="R16" s="100"/>
      <c r="S16" s="28"/>
      <c r="T16" s="28"/>
      <c r="U16" s="28"/>
      <c r="V16" s="28"/>
      <c r="W16" s="28"/>
      <c r="X16" s="28"/>
      <c r="Y16" s="28"/>
      <c r="Z16" s="28"/>
      <c r="AA16" s="28"/>
      <c r="AB16" s="28"/>
      <c r="AC16" s="28"/>
      <c r="AD16" s="28"/>
      <c r="AE16" s="28"/>
      <c r="AF16" s="28"/>
      <c r="AG16" s="28"/>
      <c r="AH16" s="28"/>
      <c r="AI16" s="28"/>
      <c r="AJ16" s="28"/>
      <c r="AK16" s="28"/>
      <c r="AL16" s="28"/>
      <c r="AM16" s="28"/>
      <c r="AN16" s="28"/>
      <c r="AO16" s="28"/>
      <c r="AP16" s="28"/>
      <c r="AQ16" s="28"/>
      <c r="AR16" s="28"/>
      <c r="AS16" s="28"/>
      <c r="AT16" s="28"/>
      <c r="AU16" s="28"/>
      <c r="AV16" s="28"/>
      <c r="AW16" s="28"/>
      <c r="AX16" s="28"/>
      <c r="AY16" s="28"/>
      <c r="AZ16" s="28"/>
      <c r="BA16" s="28"/>
      <c r="BB16" s="28"/>
      <c r="BC16" s="28"/>
      <c r="BD16" s="28"/>
      <c r="BE16" s="28"/>
      <c r="BF16" s="100"/>
      <c r="BG16" s="100"/>
      <c r="BH16" s="100"/>
      <c r="BI16" s="100"/>
      <c r="BJ16" s="100"/>
      <c r="BK16" s="100"/>
      <c r="BL16" s="100"/>
      <c r="BM16" s="100"/>
      <c r="BN16" s="100"/>
      <c r="BO16" s="100"/>
      <c r="BP16" s="100"/>
      <c r="BQ16" s="100"/>
      <c r="BR16" s="100"/>
      <c r="BS16" s="100"/>
      <c r="BT16" s="838"/>
      <c r="BU16" s="838"/>
      <c r="BV16" s="838"/>
      <c r="BW16" s="838"/>
      <c r="BX16" s="838"/>
      <c r="BY16" s="839"/>
    </row>
    <row r="17" spans="1:87" ht="15.75" hidden="1" thickBot="1" x14ac:dyDescent="0.3">
      <c r="A17" s="1707"/>
      <c r="B17" s="1714" t="s">
        <v>43</v>
      </c>
      <c r="C17" s="1714"/>
      <c r="D17" s="1714"/>
      <c r="E17" s="1714"/>
      <c r="F17" s="1714"/>
      <c r="G17" s="1730"/>
      <c r="H17" s="1730"/>
      <c r="I17" s="1730"/>
      <c r="J17" s="1730"/>
      <c r="K17" s="1730"/>
      <c r="L17" s="1730"/>
      <c r="M17" s="1730"/>
      <c r="N17" s="28"/>
      <c r="O17" s="100"/>
      <c r="P17" s="100"/>
      <c r="Q17" s="100"/>
      <c r="R17" s="100"/>
      <c r="S17" s="28"/>
      <c r="T17" s="28"/>
      <c r="U17" s="28"/>
      <c r="V17" s="28"/>
      <c r="W17" s="28"/>
      <c r="X17" s="28"/>
      <c r="Y17" s="28"/>
      <c r="Z17" s="28"/>
      <c r="AA17" s="28"/>
      <c r="AB17" s="28"/>
      <c r="AC17" s="28"/>
      <c r="AD17" s="28"/>
      <c r="AE17" s="28"/>
      <c r="AF17" s="28"/>
      <c r="AG17" s="28"/>
      <c r="AH17" s="28"/>
      <c r="AI17" s="28"/>
      <c r="AJ17" s="28"/>
      <c r="AK17" s="28"/>
      <c r="AL17" s="28"/>
      <c r="AM17" s="28"/>
      <c r="AN17" s="28"/>
      <c r="AO17" s="28"/>
      <c r="AP17" s="28"/>
      <c r="AQ17" s="28"/>
      <c r="AR17" s="28"/>
      <c r="AS17" s="28"/>
      <c r="AT17" s="28"/>
      <c r="AU17" s="28"/>
      <c r="AV17" s="28"/>
      <c r="AW17" s="28"/>
      <c r="AX17" s="28"/>
      <c r="AY17" s="28"/>
      <c r="AZ17" s="28"/>
      <c r="BA17" s="28"/>
      <c r="BB17" s="28"/>
      <c r="BC17" s="28"/>
      <c r="BD17" s="28"/>
      <c r="BE17" s="28"/>
      <c r="BF17" s="100"/>
      <c r="BG17" s="100"/>
      <c r="BH17" s="100"/>
      <c r="BI17" s="100"/>
      <c r="BJ17" s="100"/>
      <c r="BK17" s="100"/>
      <c r="BL17" s="100"/>
      <c r="BM17" s="100"/>
      <c r="BN17" s="100"/>
      <c r="BO17" s="100"/>
      <c r="BP17" s="100"/>
      <c r="BQ17" s="100"/>
      <c r="BR17" s="100"/>
      <c r="BS17" s="100"/>
      <c r="BT17" s="838"/>
      <c r="BU17" s="838"/>
      <c r="BV17" s="838"/>
      <c r="BW17" s="838"/>
      <c r="BX17" s="838"/>
      <c r="BY17" s="839"/>
    </row>
    <row r="18" spans="1:87" ht="15.75" hidden="1" thickBot="1" x14ac:dyDescent="0.3">
      <c r="A18" s="1707"/>
      <c r="B18" s="1714" t="s">
        <v>89</v>
      </c>
      <c r="C18" s="1714"/>
      <c r="D18" s="1714"/>
      <c r="E18" s="1714"/>
      <c r="F18" s="1714"/>
      <c r="G18" s="1730"/>
      <c r="H18" s="1730"/>
      <c r="I18" s="1730"/>
      <c r="J18" s="1730"/>
      <c r="K18" s="1730"/>
      <c r="L18" s="1730"/>
      <c r="M18" s="1730"/>
      <c r="N18" s="28"/>
      <c r="O18" s="100"/>
      <c r="P18" s="100"/>
      <c r="Q18" s="100"/>
      <c r="R18" s="100"/>
      <c r="S18" s="52"/>
      <c r="T18" s="52"/>
      <c r="U18" s="52"/>
      <c r="V18" s="52"/>
      <c r="W18" s="52"/>
      <c r="X18" s="52"/>
      <c r="Y18" s="52"/>
      <c r="Z18" s="52"/>
      <c r="AA18" s="52"/>
      <c r="AB18" s="52"/>
      <c r="AC18" s="52"/>
      <c r="AD18" s="52"/>
      <c r="AE18" s="52"/>
      <c r="AF18" s="52"/>
      <c r="AG18" s="52"/>
      <c r="AH18" s="52"/>
      <c r="AI18" s="52"/>
      <c r="AJ18" s="52"/>
      <c r="AK18" s="52"/>
      <c r="AL18" s="52"/>
      <c r="AM18" s="52"/>
      <c r="AN18" s="52"/>
      <c r="AO18" s="52"/>
      <c r="AP18" s="52"/>
      <c r="AQ18" s="52"/>
      <c r="AR18" s="52"/>
      <c r="AS18" s="52"/>
      <c r="AT18" s="52"/>
      <c r="AU18" s="52"/>
      <c r="AV18" s="52"/>
      <c r="AW18" s="52"/>
      <c r="AX18" s="52"/>
      <c r="AY18" s="52"/>
      <c r="AZ18" s="52"/>
      <c r="BA18" s="52"/>
      <c r="BB18" s="52"/>
      <c r="BC18" s="52"/>
      <c r="BD18" s="52"/>
      <c r="BE18" s="52"/>
      <c r="BF18" s="100"/>
      <c r="BG18" s="100"/>
      <c r="BH18" s="100"/>
      <c r="BI18" s="100"/>
      <c r="BJ18" s="100"/>
      <c r="BK18" s="100"/>
      <c r="BL18" s="100"/>
      <c r="BM18" s="100"/>
      <c r="BN18" s="100"/>
      <c r="BO18" s="100"/>
      <c r="BP18" s="100"/>
      <c r="BQ18" s="100"/>
      <c r="BR18" s="100"/>
      <c r="BS18" s="100"/>
      <c r="BT18" s="838"/>
      <c r="BU18" s="838"/>
      <c r="BV18" s="838"/>
      <c r="BW18" s="838"/>
      <c r="BX18" s="838"/>
      <c r="BY18" s="839"/>
    </row>
    <row r="19" spans="1:87" ht="15.75" hidden="1" thickBot="1" x14ac:dyDescent="0.3">
      <c r="A19" s="1707"/>
      <c r="B19" s="1714" t="s">
        <v>104</v>
      </c>
      <c r="C19" s="1714"/>
      <c r="D19" s="1714"/>
      <c r="E19" s="1714"/>
      <c r="F19" s="1714"/>
      <c r="G19" s="1730"/>
      <c r="H19" s="1730"/>
      <c r="I19" s="1730"/>
      <c r="J19" s="1730"/>
      <c r="K19" s="1730"/>
      <c r="L19" s="1730"/>
      <c r="M19" s="1730"/>
      <c r="N19" s="28"/>
      <c r="O19" s="100"/>
      <c r="P19" s="100"/>
      <c r="Q19" s="100"/>
      <c r="R19" s="100"/>
      <c r="S19" s="52"/>
      <c r="T19" s="52"/>
      <c r="U19" s="52"/>
      <c r="V19" s="52"/>
      <c r="W19" s="52"/>
      <c r="X19" s="52"/>
      <c r="Y19" s="52"/>
      <c r="Z19" s="52"/>
      <c r="AA19" s="52"/>
      <c r="AB19" s="52"/>
      <c r="AC19" s="52"/>
      <c r="AD19" s="52"/>
      <c r="AE19" s="52"/>
      <c r="AF19" s="52"/>
      <c r="AG19" s="52"/>
      <c r="AH19" s="52"/>
      <c r="AI19" s="52"/>
      <c r="AJ19" s="52"/>
      <c r="AK19" s="52"/>
      <c r="AL19" s="52"/>
      <c r="AM19" s="52"/>
      <c r="AN19" s="52"/>
      <c r="AO19" s="52"/>
      <c r="AP19" s="52"/>
      <c r="AQ19" s="52"/>
      <c r="AR19" s="52"/>
      <c r="AS19" s="52"/>
      <c r="AT19" s="52"/>
      <c r="AU19" s="52"/>
      <c r="AV19" s="52"/>
      <c r="AW19" s="52"/>
      <c r="AX19" s="52"/>
      <c r="AY19" s="52"/>
      <c r="AZ19" s="52"/>
      <c r="BA19" s="52"/>
      <c r="BB19" s="52"/>
      <c r="BC19" s="52"/>
      <c r="BD19" s="52"/>
      <c r="BE19" s="52"/>
      <c r="BF19" s="100"/>
      <c r="BG19" s="100"/>
      <c r="BH19" s="100"/>
      <c r="BI19" s="100"/>
      <c r="BJ19" s="100"/>
      <c r="BK19" s="100"/>
      <c r="BL19" s="100"/>
      <c r="BM19" s="100"/>
      <c r="BN19" s="100"/>
      <c r="BO19" s="100"/>
      <c r="BP19" s="100"/>
      <c r="BQ19" s="100"/>
      <c r="BR19" s="100"/>
      <c r="BS19" s="100"/>
      <c r="BT19" s="838"/>
      <c r="BU19" s="838"/>
      <c r="BV19" s="838"/>
      <c r="BW19" s="838"/>
      <c r="BX19" s="838"/>
      <c r="BY19" s="839"/>
    </row>
    <row r="20" spans="1:87" ht="15.75" hidden="1" thickBot="1" x14ac:dyDescent="0.3">
      <c r="A20" s="1707"/>
      <c r="B20" s="1714" t="s">
        <v>125</v>
      </c>
      <c r="C20" s="1714"/>
      <c r="D20" s="1714"/>
      <c r="E20" s="1714"/>
      <c r="F20" s="1714"/>
      <c r="G20" s="1730"/>
      <c r="H20" s="1730"/>
      <c r="I20" s="1730"/>
      <c r="J20" s="1730"/>
      <c r="K20" s="1730"/>
      <c r="L20" s="1730"/>
      <c r="M20" s="1730"/>
      <c r="N20" s="28"/>
      <c r="O20" s="100"/>
      <c r="P20" s="100"/>
      <c r="Q20" s="100"/>
      <c r="R20" s="100"/>
      <c r="S20" s="52"/>
      <c r="T20" s="52"/>
      <c r="U20" s="52"/>
      <c r="V20" s="52"/>
      <c r="W20" s="52"/>
      <c r="X20" s="52"/>
      <c r="Y20" s="52"/>
      <c r="Z20" s="52"/>
      <c r="AA20" s="52"/>
      <c r="AB20" s="52"/>
      <c r="AC20" s="52"/>
      <c r="AD20" s="52"/>
      <c r="AE20" s="52"/>
      <c r="AF20" s="52"/>
      <c r="AG20" s="52"/>
      <c r="AH20" s="52"/>
      <c r="AI20" s="52"/>
      <c r="AJ20" s="52"/>
      <c r="AK20" s="52"/>
      <c r="AL20" s="52"/>
      <c r="AM20" s="52"/>
      <c r="AN20" s="52"/>
      <c r="AO20" s="52"/>
      <c r="AP20" s="52"/>
      <c r="AQ20" s="52"/>
      <c r="AR20" s="52"/>
      <c r="AS20" s="52"/>
      <c r="AT20" s="52"/>
      <c r="AU20" s="52"/>
      <c r="AV20" s="52"/>
      <c r="AW20" s="52"/>
      <c r="AX20" s="52"/>
      <c r="AY20" s="52"/>
      <c r="AZ20" s="52"/>
      <c r="BA20" s="52"/>
      <c r="BB20" s="52"/>
      <c r="BC20" s="52"/>
      <c r="BD20" s="52"/>
      <c r="BE20" s="52"/>
      <c r="BF20" s="100"/>
      <c r="BG20" s="100"/>
      <c r="BH20" s="100"/>
      <c r="BI20" s="100"/>
      <c r="BJ20" s="100"/>
      <c r="BK20" s="100"/>
      <c r="BL20" s="100"/>
      <c r="BM20" s="100"/>
      <c r="BN20" s="100"/>
      <c r="BO20" s="100"/>
      <c r="BP20" s="100"/>
      <c r="BQ20" s="100"/>
      <c r="BR20" s="100"/>
      <c r="BS20" s="100"/>
      <c r="BT20" s="838"/>
      <c r="BU20" s="838"/>
      <c r="BV20" s="838"/>
      <c r="BW20" s="838"/>
      <c r="BX20" s="838"/>
      <c r="BY20" s="839"/>
    </row>
    <row r="21" spans="1:87" s="25" customFormat="1" ht="16.5" hidden="1" thickBot="1" x14ac:dyDescent="0.3">
      <c r="A21" s="1708" t="s">
        <v>121</v>
      </c>
      <c r="B21" s="1772">
        <v>2</v>
      </c>
      <c r="C21" s="1773"/>
      <c r="D21" s="1736"/>
      <c r="E21" s="1736"/>
      <c r="F21" s="1736"/>
      <c r="G21" s="1736"/>
      <c r="H21" s="1736"/>
      <c r="I21" s="1736"/>
      <c r="J21" s="1736"/>
      <c r="K21" s="1736"/>
      <c r="L21" s="1736"/>
      <c r="M21" s="1736"/>
      <c r="N21" s="867"/>
      <c r="O21" s="849"/>
      <c r="P21" s="849"/>
      <c r="Q21" s="849"/>
      <c r="R21" s="849"/>
      <c r="S21" s="91"/>
      <c r="T21" s="91"/>
      <c r="U21" s="91"/>
      <c r="V21" s="91"/>
      <c r="W21" s="91"/>
      <c r="X21" s="91"/>
      <c r="Y21" s="91"/>
      <c r="Z21" s="91"/>
      <c r="AA21" s="91"/>
      <c r="AB21" s="91"/>
      <c r="AC21" s="91"/>
      <c r="AD21" s="91"/>
      <c r="AE21" s="91"/>
      <c r="AF21" s="91"/>
      <c r="AG21" s="104"/>
      <c r="AH21" s="104"/>
      <c r="AI21" s="104"/>
      <c r="AJ21" s="104"/>
      <c r="AK21" s="104"/>
      <c r="AL21" s="91"/>
      <c r="AM21" s="104"/>
      <c r="AN21" s="104"/>
      <c r="AO21" s="104"/>
      <c r="AP21" s="104"/>
      <c r="AQ21" s="104"/>
      <c r="AR21" s="104"/>
      <c r="AS21" s="104"/>
      <c r="AT21" s="104"/>
      <c r="AU21" s="104"/>
      <c r="AV21" s="104"/>
      <c r="AW21" s="104"/>
      <c r="AX21" s="104"/>
      <c r="AY21" s="104"/>
      <c r="AZ21" s="104"/>
      <c r="BA21" s="104"/>
      <c r="BB21" s="104"/>
      <c r="BC21" s="104"/>
      <c r="BD21" s="104"/>
      <c r="BE21" s="104"/>
      <c r="BF21" s="840"/>
      <c r="BG21" s="840"/>
      <c r="BH21" s="840"/>
      <c r="BI21" s="840"/>
      <c r="BJ21" s="840"/>
      <c r="BK21" s="840"/>
      <c r="BL21" s="840"/>
      <c r="BM21" s="840"/>
      <c r="BN21" s="840"/>
      <c r="BO21" s="840"/>
      <c r="BP21" s="840"/>
      <c r="BQ21" s="840"/>
      <c r="BR21" s="840"/>
      <c r="BS21" s="840"/>
      <c r="BT21" s="838"/>
      <c r="BU21" s="838"/>
      <c r="BV21" s="838"/>
      <c r="BW21" s="838"/>
      <c r="BX21" s="838"/>
      <c r="BY21" s="839"/>
    </row>
    <row r="22" spans="1:87" ht="15.75" hidden="1" customHeight="1" x14ac:dyDescent="0.25">
      <c r="A22" s="1709"/>
      <c r="B22" s="1714"/>
      <c r="C22" s="1714"/>
      <c r="D22" s="1714"/>
      <c r="E22" s="1714"/>
      <c r="F22" s="1714"/>
      <c r="G22" s="1774">
        <v>0</v>
      </c>
      <c r="H22" s="1774"/>
      <c r="I22" s="1775">
        <v>1</v>
      </c>
      <c r="J22" s="1775">
        <v>2</v>
      </c>
      <c r="K22" s="1775">
        <v>3</v>
      </c>
      <c r="L22" s="1775"/>
      <c r="M22" s="1775"/>
      <c r="N22" s="868"/>
      <c r="O22" s="841"/>
      <c r="P22" s="841"/>
      <c r="Q22" s="841"/>
      <c r="R22" s="841"/>
      <c r="S22" s="92"/>
      <c r="T22" s="92"/>
      <c r="U22" s="92"/>
      <c r="V22" s="92"/>
      <c r="W22" s="92"/>
      <c r="X22" s="92"/>
      <c r="Y22" s="92"/>
      <c r="Z22" s="92"/>
      <c r="AA22" s="92"/>
      <c r="AB22" s="92"/>
      <c r="AC22" s="92">
        <v>4</v>
      </c>
      <c r="AD22" s="92">
        <v>5</v>
      </c>
      <c r="AE22" s="92">
        <v>6</v>
      </c>
      <c r="AF22" s="92">
        <v>7</v>
      </c>
      <c r="AG22" s="92">
        <v>8</v>
      </c>
      <c r="AH22" s="92">
        <v>9</v>
      </c>
      <c r="AI22" s="92">
        <v>10</v>
      </c>
      <c r="AJ22" s="92">
        <v>11</v>
      </c>
      <c r="AK22" s="92">
        <v>12</v>
      </c>
      <c r="AL22" s="92">
        <v>13</v>
      </c>
      <c r="AM22" s="92">
        <v>14</v>
      </c>
      <c r="AN22" s="92">
        <v>15</v>
      </c>
      <c r="AO22" s="92">
        <v>16</v>
      </c>
      <c r="AP22" s="92">
        <v>17</v>
      </c>
      <c r="AQ22" s="92">
        <v>18</v>
      </c>
      <c r="AR22" s="92">
        <v>19</v>
      </c>
      <c r="AS22" s="92">
        <v>20</v>
      </c>
      <c r="AT22" s="92">
        <v>21</v>
      </c>
      <c r="AU22" s="92">
        <v>22</v>
      </c>
      <c r="AV22" s="92">
        <v>23</v>
      </c>
      <c r="AW22" s="92">
        <v>24</v>
      </c>
      <c r="AX22" s="92">
        <v>25</v>
      </c>
      <c r="AY22" s="92">
        <v>26</v>
      </c>
      <c r="AZ22" s="92">
        <v>27</v>
      </c>
      <c r="BA22" s="92">
        <v>28</v>
      </c>
      <c r="BB22" s="92">
        <v>29</v>
      </c>
      <c r="BC22" s="92">
        <v>30</v>
      </c>
      <c r="BD22" s="92">
        <v>31</v>
      </c>
      <c r="BE22" s="92">
        <v>32</v>
      </c>
      <c r="BF22" s="841">
        <v>33</v>
      </c>
      <c r="BG22" s="841">
        <v>34</v>
      </c>
      <c r="BH22" s="841">
        <v>35</v>
      </c>
      <c r="BI22" s="841">
        <v>36</v>
      </c>
      <c r="BJ22" s="841">
        <v>37</v>
      </c>
      <c r="BK22" s="841">
        <v>38</v>
      </c>
      <c r="BL22" s="841"/>
      <c r="BM22" s="841"/>
      <c r="BN22" s="841">
        <v>39</v>
      </c>
      <c r="BO22" s="100">
        <v>40</v>
      </c>
      <c r="BP22" s="100">
        <v>41</v>
      </c>
      <c r="BQ22" s="100">
        <v>42</v>
      </c>
      <c r="BR22" s="100">
        <v>43</v>
      </c>
      <c r="BS22" s="100">
        <v>44</v>
      </c>
      <c r="BT22" s="838">
        <v>45</v>
      </c>
      <c r="BU22" s="838">
        <v>46</v>
      </c>
      <c r="BV22" s="838">
        <v>47</v>
      </c>
      <c r="BW22" s="838">
        <v>48</v>
      </c>
      <c r="BX22" s="838">
        <v>49</v>
      </c>
      <c r="BY22" s="839">
        <v>50</v>
      </c>
      <c r="BZ22" s="49">
        <v>51</v>
      </c>
      <c r="CA22" s="49">
        <v>52</v>
      </c>
      <c r="CB22" s="49">
        <v>53</v>
      </c>
      <c r="CC22" s="49">
        <v>54</v>
      </c>
      <c r="CD22" s="49">
        <v>55</v>
      </c>
      <c r="CE22" s="49">
        <v>56</v>
      </c>
      <c r="CF22" s="49">
        <v>57</v>
      </c>
      <c r="CG22" s="49">
        <v>58</v>
      </c>
      <c r="CH22" s="49">
        <v>59</v>
      </c>
      <c r="CI22" s="49">
        <v>60</v>
      </c>
    </row>
    <row r="23" spans="1:87" ht="15" hidden="1" customHeight="1" thickBot="1" x14ac:dyDescent="0.3">
      <c r="A23" s="1709"/>
      <c r="B23" s="1714"/>
      <c r="C23" s="1714"/>
      <c r="D23" s="1714"/>
      <c r="E23" s="1714"/>
      <c r="F23" s="1714"/>
      <c r="G23" s="1730"/>
      <c r="H23" s="1730"/>
      <c r="I23" s="1776"/>
      <c r="J23" s="1776"/>
      <c r="K23" s="1730"/>
      <c r="L23" s="1730"/>
      <c r="M23" s="1730"/>
      <c r="N23" s="28"/>
      <c r="O23" s="100"/>
      <c r="P23" s="100"/>
      <c r="Q23" s="100"/>
      <c r="R23" s="100"/>
      <c r="S23" s="52"/>
      <c r="T23" s="52"/>
      <c r="U23" s="52"/>
      <c r="V23" s="52"/>
      <c r="W23" s="52"/>
      <c r="X23" s="52"/>
      <c r="Y23" s="52"/>
      <c r="Z23" s="52"/>
      <c r="AA23" s="52"/>
      <c r="AB23" s="52"/>
      <c r="AC23" s="52"/>
      <c r="AD23" s="52"/>
      <c r="AE23" s="52"/>
      <c r="AF23" s="52"/>
      <c r="AG23" s="52"/>
      <c r="AH23" s="52"/>
      <c r="AI23" s="52"/>
      <c r="AJ23" s="52"/>
      <c r="AK23" s="52"/>
      <c r="AL23" s="52"/>
      <c r="AM23" s="52"/>
      <c r="AN23" s="52"/>
      <c r="AO23" s="52"/>
      <c r="AP23" s="52"/>
      <c r="AQ23" s="52"/>
      <c r="AR23" s="52"/>
      <c r="AS23" s="52"/>
      <c r="AT23" s="52"/>
      <c r="AU23" s="52"/>
      <c r="AV23" s="52"/>
      <c r="AW23" s="52"/>
      <c r="AX23" s="52"/>
      <c r="AY23" s="52"/>
      <c r="AZ23" s="52"/>
      <c r="BA23" s="52"/>
      <c r="BB23" s="52"/>
      <c r="BC23" s="52"/>
      <c r="BD23" s="52"/>
      <c r="BE23" s="52"/>
      <c r="BF23" s="100"/>
      <c r="BG23" s="100"/>
      <c r="BH23" s="100"/>
      <c r="BI23" s="100"/>
      <c r="BJ23" s="100"/>
      <c r="BK23" s="100"/>
      <c r="BL23" s="100"/>
      <c r="BM23" s="100"/>
      <c r="BN23" s="100"/>
      <c r="BO23" s="100"/>
      <c r="BP23" s="100"/>
      <c r="BQ23" s="100"/>
      <c r="BR23" s="100"/>
      <c r="BS23" s="100"/>
      <c r="BT23" s="838"/>
      <c r="BU23" s="838"/>
      <c r="BV23" s="838"/>
      <c r="BW23" s="838"/>
      <c r="BX23" s="838"/>
      <c r="BY23" s="839"/>
    </row>
    <row r="24" spans="1:87" ht="21.75" hidden="1" thickBot="1" x14ac:dyDescent="0.4">
      <c r="A24" s="1777" t="s">
        <v>7</v>
      </c>
      <c r="B24" s="1715"/>
      <c r="C24" s="1715"/>
      <c r="D24" s="1715"/>
      <c r="E24" s="1715"/>
      <c r="F24" s="1715"/>
      <c r="G24" s="1753"/>
      <c r="H24" s="1753"/>
      <c r="I24" s="1778" t="s">
        <v>88</v>
      </c>
      <c r="J24" s="1779"/>
      <c r="K24" s="1779"/>
      <c r="L24" s="1779"/>
      <c r="M24" s="1779"/>
      <c r="N24" s="869"/>
      <c r="O24" s="847"/>
      <c r="P24" s="847"/>
      <c r="Q24" s="847"/>
      <c r="R24" s="847"/>
      <c r="S24" s="153"/>
      <c r="T24" s="153"/>
      <c r="U24" s="153"/>
      <c r="V24" s="153"/>
      <c r="W24" s="153"/>
      <c r="X24" s="153"/>
      <c r="Y24" s="153"/>
      <c r="Z24" s="153"/>
      <c r="AA24" s="153"/>
      <c r="AB24" s="153"/>
      <c r="AC24" s="153"/>
      <c r="AD24" s="153"/>
      <c r="AE24" s="153"/>
      <c r="AF24" s="153"/>
      <c r="AG24" s="153"/>
      <c r="AH24" s="153"/>
      <c r="AI24" s="153"/>
      <c r="AJ24" s="523"/>
      <c r="AK24" s="755"/>
      <c r="AL24" s="151"/>
      <c r="AM24" s="151"/>
      <c r="AN24" s="151"/>
      <c r="AO24" s="151"/>
      <c r="AP24" s="151"/>
      <c r="AQ24" s="151"/>
      <c r="AR24" s="151"/>
      <c r="AS24" s="151"/>
      <c r="AT24" s="52"/>
      <c r="AU24" s="52"/>
      <c r="AV24" s="52"/>
      <c r="AW24" s="52"/>
      <c r="AX24" s="52"/>
      <c r="AY24" s="52"/>
      <c r="AZ24" s="52"/>
      <c r="BA24" s="52"/>
      <c r="BB24" s="52"/>
      <c r="BC24" s="52"/>
      <c r="BD24" s="52"/>
      <c r="BE24" s="52"/>
      <c r="BF24" s="100"/>
      <c r="BG24" s="100"/>
      <c r="BH24" s="100"/>
      <c r="BI24" s="100"/>
      <c r="BJ24" s="100"/>
      <c r="BK24" s="100"/>
      <c r="BL24" s="100"/>
      <c r="BM24" s="100"/>
      <c r="BN24" s="100"/>
      <c r="BO24" s="100"/>
      <c r="BP24" s="100"/>
      <c r="BQ24" s="100"/>
      <c r="BR24" s="100"/>
      <c r="BS24" s="100"/>
      <c r="BT24" s="838"/>
      <c r="BU24" s="838"/>
      <c r="BV24" s="838"/>
      <c r="BW24" s="838"/>
      <c r="BX24" s="838"/>
      <c r="BY24" s="839"/>
    </row>
    <row r="25" spans="1:87" ht="15.75" hidden="1" thickBot="1" x14ac:dyDescent="0.3">
      <c r="A25" s="1780" t="s">
        <v>8</v>
      </c>
      <c r="B25" s="1781">
        <v>1</v>
      </c>
      <c r="C25" s="1782"/>
      <c r="D25" s="1782"/>
      <c r="E25" s="1782"/>
      <c r="F25" s="1782"/>
      <c r="G25" s="1753"/>
      <c r="H25" s="1753"/>
      <c r="I25" s="1759"/>
      <c r="J25" s="1759"/>
      <c r="K25" s="1759"/>
      <c r="L25" s="1759"/>
      <c r="M25" s="1759"/>
      <c r="N25" s="870"/>
      <c r="O25" s="850"/>
      <c r="P25" s="850"/>
      <c r="Q25" s="850"/>
      <c r="R25" s="850"/>
      <c r="S25" s="93"/>
      <c r="T25" s="93"/>
      <c r="U25" s="93"/>
      <c r="V25" s="93"/>
      <c r="W25" s="93"/>
      <c r="X25" s="93"/>
      <c r="Y25" s="93"/>
      <c r="Z25" s="93"/>
      <c r="AA25" s="93"/>
      <c r="AB25" s="93"/>
      <c r="AC25" s="93"/>
      <c r="AD25" s="93"/>
      <c r="AE25" s="93"/>
      <c r="AF25" s="93"/>
      <c r="AG25" s="93"/>
      <c r="AH25" s="93"/>
      <c r="AI25" s="93"/>
      <c r="AJ25" s="93"/>
      <c r="AK25" s="93"/>
      <c r="AL25" s="93"/>
      <c r="AM25" s="52"/>
      <c r="AN25" s="52"/>
      <c r="AO25" s="52"/>
      <c r="AP25" s="52"/>
      <c r="AQ25" s="52"/>
      <c r="AR25" s="52"/>
      <c r="AS25" s="52"/>
      <c r="AT25" s="52"/>
      <c r="AU25" s="52"/>
      <c r="AV25" s="52"/>
      <c r="AW25" s="52"/>
      <c r="AX25" s="52"/>
      <c r="AY25" s="52"/>
      <c r="AZ25" s="52"/>
      <c r="BA25" s="52"/>
      <c r="BB25" s="52"/>
      <c r="BC25" s="52"/>
      <c r="BD25" s="52"/>
      <c r="BE25" s="219"/>
      <c r="BF25" s="100"/>
      <c r="BG25" s="100"/>
      <c r="BH25" s="100"/>
      <c r="BI25" s="100"/>
      <c r="BJ25" s="100"/>
      <c r="BK25" s="100"/>
      <c r="BL25" s="100"/>
      <c r="BM25" s="100"/>
      <c r="BN25" s="100"/>
      <c r="BO25" s="100"/>
      <c r="BP25" s="100"/>
      <c r="BQ25" s="842"/>
      <c r="BR25" s="100"/>
      <c r="BS25" s="100"/>
      <c r="BT25" s="838"/>
      <c r="BU25" s="838"/>
      <c r="BV25" s="838"/>
      <c r="BW25" s="838"/>
      <c r="BX25" s="838"/>
      <c r="BY25" s="839"/>
    </row>
    <row r="26" spans="1:87" ht="15.75" hidden="1" thickBot="1" x14ac:dyDescent="0.3">
      <c r="A26" s="1783" t="s">
        <v>9</v>
      </c>
      <c r="B26" s="1784">
        <f>100%-B25</f>
        <v>0</v>
      </c>
      <c r="C26" s="1272"/>
      <c r="D26" s="1272"/>
      <c r="E26" s="1272"/>
      <c r="F26" s="1272"/>
      <c r="G26" s="1753"/>
      <c r="H26" s="1753"/>
      <c r="I26" s="1759"/>
      <c r="J26" s="1759"/>
      <c r="K26" s="1759"/>
      <c r="L26" s="1759"/>
      <c r="M26" s="1759"/>
      <c r="N26" s="870"/>
      <c r="O26" s="850"/>
      <c r="P26" s="850"/>
      <c r="Q26" s="850"/>
      <c r="R26" s="850"/>
      <c r="S26" s="93"/>
      <c r="T26" s="93"/>
      <c r="U26" s="93"/>
      <c r="V26" s="93"/>
      <c r="W26" s="93"/>
      <c r="X26" s="93"/>
      <c r="Y26" s="93"/>
      <c r="Z26" s="93"/>
      <c r="AA26" s="93"/>
      <c r="AB26" s="93"/>
      <c r="AC26" s="93"/>
      <c r="AD26" s="93"/>
      <c r="AE26" s="93"/>
      <c r="AF26" s="93"/>
      <c r="AG26" s="93"/>
      <c r="AH26" s="93"/>
      <c r="AI26" s="93"/>
      <c r="AJ26" s="93"/>
      <c r="AK26" s="93"/>
      <c r="AL26" s="93"/>
      <c r="AM26" s="52"/>
      <c r="AN26" s="52"/>
      <c r="AO26" s="52"/>
      <c r="AP26" s="52"/>
      <c r="AQ26" s="52"/>
      <c r="AR26" s="52"/>
      <c r="AS26" s="52"/>
      <c r="AT26" s="52"/>
      <c r="AU26" s="52"/>
      <c r="AV26" s="52"/>
      <c r="AW26" s="52"/>
      <c r="AX26" s="52"/>
      <c r="AY26" s="52"/>
      <c r="AZ26" s="52"/>
      <c r="BA26" s="52"/>
      <c r="BB26" s="52"/>
      <c r="BC26" s="52"/>
      <c r="BD26" s="52"/>
      <c r="BE26" s="52"/>
      <c r="BF26" s="100"/>
      <c r="BG26" s="100"/>
      <c r="BH26" s="100"/>
      <c r="BI26" s="100"/>
      <c r="BJ26" s="100"/>
      <c r="BK26" s="100"/>
      <c r="BL26" s="100"/>
      <c r="BM26" s="100"/>
      <c r="BN26" s="100"/>
      <c r="BO26" s="100"/>
      <c r="BP26" s="100"/>
      <c r="BQ26" s="100"/>
      <c r="BR26" s="100"/>
      <c r="BS26" s="100"/>
      <c r="BT26" s="838"/>
      <c r="BU26" s="838"/>
      <c r="BV26" s="838"/>
      <c r="BW26" s="838"/>
      <c r="BX26" s="838"/>
      <c r="BY26" s="839"/>
    </row>
    <row r="27" spans="1:87" ht="15.75" hidden="1" thickBot="1" x14ac:dyDescent="0.3">
      <c r="A27" s="1785" t="s">
        <v>78</v>
      </c>
      <c r="B27" s="1717" t="str">
        <f>IF(B12="TFC Unrecovered Indirect","Yes","No")</f>
        <v>No</v>
      </c>
      <c r="C27" s="1272"/>
      <c r="D27" s="1272" t="s">
        <v>79</v>
      </c>
      <c r="E27" s="1272"/>
      <c r="F27" s="1272" t="s">
        <v>80</v>
      </c>
      <c r="G27" s="1753"/>
      <c r="H27" s="1753"/>
      <c r="I27" s="1759"/>
      <c r="J27" s="1759"/>
      <c r="K27" s="1759"/>
      <c r="L27" s="1759"/>
      <c r="M27" s="1759"/>
      <c r="N27" s="870"/>
      <c r="O27" s="850"/>
      <c r="P27" s="850"/>
      <c r="Q27" s="850"/>
      <c r="R27" s="850"/>
      <c r="S27" s="93"/>
      <c r="T27" s="93"/>
      <c r="U27" s="93"/>
      <c r="V27" s="93"/>
      <c r="W27" s="93"/>
      <c r="X27" s="93"/>
      <c r="Y27" s="93"/>
      <c r="Z27" s="93"/>
      <c r="AA27" s="93"/>
      <c r="AB27" s="93"/>
      <c r="AC27" s="93"/>
      <c r="AD27" s="93"/>
      <c r="AE27" s="93"/>
      <c r="AF27" s="93"/>
      <c r="AG27" s="93"/>
      <c r="AH27" s="93"/>
      <c r="AI27" s="93"/>
      <c r="AJ27" s="93"/>
      <c r="AK27" s="93"/>
      <c r="AL27" s="93"/>
      <c r="AM27" s="823"/>
      <c r="AN27" s="52"/>
      <c r="AO27" s="52"/>
      <c r="AP27" s="52"/>
      <c r="AQ27" s="52"/>
      <c r="AR27" s="52"/>
      <c r="AS27" s="52"/>
      <c r="AT27" s="52"/>
      <c r="AU27" s="52"/>
      <c r="AV27" s="52"/>
      <c r="AW27" s="52"/>
      <c r="AX27" s="52"/>
      <c r="AY27" s="52"/>
      <c r="AZ27" s="52"/>
      <c r="BA27" s="52"/>
      <c r="BB27" s="52"/>
      <c r="BC27" s="52"/>
      <c r="BD27" s="52"/>
      <c r="BE27" s="52"/>
      <c r="BF27" s="100"/>
      <c r="BG27" s="100"/>
      <c r="BH27" s="100"/>
      <c r="BI27" s="100"/>
      <c r="BJ27" s="2"/>
      <c r="BK27" s="2"/>
      <c r="BL27" s="2"/>
      <c r="BM27" s="2"/>
      <c r="BN27" s="2"/>
      <c r="BO27" s="100"/>
      <c r="BP27" s="100"/>
      <c r="BQ27" s="100"/>
      <c r="BR27" s="100"/>
      <c r="BS27" s="100"/>
      <c r="BT27" s="838"/>
      <c r="BU27" s="838"/>
      <c r="BV27" s="838"/>
      <c r="BW27" s="838"/>
      <c r="BX27" s="838"/>
      <c r="BY27" s="839"/>
    </row>
    <row r="28" spans="1:87" ht="15.75" customHeight="1" thickBot="1" x14ac:dyDescent="0.3">
      <c r="A28" s="1786"/>
      <c r="B28" s="1272"/>
      <c r="C28" s="1272"/>
      <c r="D28" s="1272"/>
      <c r="E28" s="1272"/>
      <c r="F28" s="1272"/>
      <c r="G28" s="1753"/>
      <c r="H28" s="1753"/>
      <c r="I28" s="1759"/>
      <c r="J28" s="1759"/>
      <c r="K28" s="1759"/>
      <c r="L28" s="1759"/>
      <c r="M28" s="1759"/>
      <c r="N28" s="870"/>
      <c r="O28" s="850"/>
      <c r="P28" s="850"/>
      <c r="Q28" s="850"/>
      <c r="R28" s="850"/>
      <c r="S28" s="93"/>
      <c r="T28" s="93"/>
      <c r="U28" s="93"/>
      <c r="V28" s="93"/>
      <c r="W28" s="93"/>
      <c r="X28" s="93"/>
      <c r="Y28" s="93"/>
      <c r="Z28" s="93"/>
      <c r="AA28" s="93"/>
      <c r="AB28" s="93"/>
      <c r="AC28" s="93"/>
      <c r="AD28" s="93"/>
      <c r="AE28" s="93"/>
      <c r="AF28" s="93"/>
      <c r="AG28" s="93"/>
      <c r="AH28" s="49"/>
      <c r="AI28" s="49"/>
      <c r="AJ28" s="93"/>
      <c r="AK28" s="93"/>
      <c r="AL28" s="93"/>
      <c r="AM28" s="93"/>
      <c r="AN28" s="52"/>
      <c r="AO28" s="52"/>
      <c r="AP28" s="52"/>
      <c r="AQ28" s="49"/>
      <c r="AR28" s="49"/>
      <c r="AS28" s="49"/>
      <c r="AT28" s="52"/>
      <c r="AU28" s="52"/>
      <c r="AV28" s="52"/>
      <c r="AW28" s="52"/>
      <c r="AX28" s="52"/>
      <c r="AY28" s="52"/>
      <c r="AZ28" s="49"/>
      <c r="BA28" s="49"/>
      <c r="BB28" s="49"/>
      <c r="BC28" s="49"/>
      <c r="BD28" s="52"/>
      <c r="BE28" s="52"/>
      <c r="BF28" s="100"/>
      <c r="BG28" s="100"/>
      <c r="BH28" s="100"/>
      <c r="BI28" s="100"/>
      <c r="BJ28" s="892" t="s">
        <v>23</v>
      </c>
      <c r="BK28" s="893"/>
      <c r="BL28" s="893"/>
      <c r="BM28" s="2523"/>
      <c r="BN28" s="893"/>
      <c r="BO28" s="2514"/>
      <c r="BP28" s="2848" t="s">
        <v>174</v>
      </c>
      <c r="BQ28" s="2849"/>
      <c r="BR28" s="2849"/>
      <c r="BS28" s="2849"/>
      <c r="BT28" s="2850"/>
      <c r="BU28" s="2848" t="s">
        <v>361</v>
      </c>
      <c r="BV28" s="2849"/>
      <c r="BW28" s="2850"/>
      <c r="BX28" s="2848" t="s">
        <v>183</v>
      </c>
      <c r="BY28" s="2849"/>
      <c r="BZ28" s="2850"/>
      <c r="CA28" s="2851" t="s">
        <v>3</v>
      </c>
      <c r="CB28" s="2852"/>
      <c r="CC28" s="2853"/>
      <c r="CD28" s="2505" t="s">
        <v>36</v>
      </c>
    </row>
    <row r="29" spans="1:87" ht="18.600000000000001" customHeight="1" thickBot="1" x14ac:dyDescent="0.4">
      <c r="A29" s="2901" t="s">
        <v>320</v>
      </c>
      <c r="B29" s="2775"/>
      <c r="C29" s="2775"/>
      <c r="D29" s="2775"/>
      <c r="E29" s="2775"/>
      <c r="F29" s="2775"/>
      <c r="G29" s="2775"/>
      <c r="H29" s="2775"/>
      <c r="I29" s="2775"/>
      <c r="J29" s="2775"/>
      <c r="K29" s="2775"/>
      <c r="L29" s="2775"/>
      <c r="M29" s="2776"/>
      <c r="N29" s="870"/>
      <c r="O29" s="850"/>
      <c r="P29" s="850"/>
      <c r="Q29" s="850"/>
      <c r="R29" s="850"/>
      <c r="S29" s="93"/>
      <c r="T29" s="93"/>
      <c r="U29" s="93"/>
      <c r="V29" s="93"/>
      <c r="W29" s="93"/>
      <c r="X29" s="93"/>
      <c r="Y29" s="93"/>
      <c r="Z29" s="93"/>
      <c r="AA29" s="93"/>
      <c r="AB29" s="93"/>
      <c r="AC29" s="93"/>
      <c r="AD29" s="93"/>
      <c r="AE29" s="93"/>
      <c r="AF29" s="93"/>
      <c r="AG29" s="93"/>
      <c r="AH29" s="49"/>
      <c r="AI29" s="49"/>
      <c r="AJ29" s="93"/>
      <c r="AK29" s="93"/>
      <c r="AL29" s="93"/>
      <c r="AM29" s="93"/>
      <c r="AN29" s="52"/>
      <c r="AO29" s="52"/>
      <c r="AP29" s="52"/>
      <c r="AQ29" s="49"/>
      <c r="AR29" s="49"/>
      <c r="AS29" s="49"/>
      <c r="AT29" s="52"/>
      <c r="AU29" s="52"/>
      <c r="AV29" s="52"/>
      <c r="AW29" s="52"/>
      <c r="AX29" s="52"/>
      <c r="AY29" s="52"/>
      <c r="AZ29" s="49"/>
      <c r="BA29" s="49"/>
      <c r="BB29" s="49"/>
      <c r="BC29" s="49"/>
      <c r="BD29" s="52"/>
      <c r="BE29" s="52"/>
      <c r="BF29" s="100"/>
      <c r="BG29" s="100"/>
      <c r="BH29" s="100"/>
      <c r="BI29" s="100"/>
      <c r="BJ29" s="2084"/>
      <c r="BK29" s="897"/>
      <c r="BL29" s="897"/>
      <c r="BM29" s="922"/>
      <c r="BN29" s="897"/>
      <c r="BO29" s="2516"/>
      <c r="BP29" s="922"/>
      <c r="BQ29" s="2507" t="s">
        <v>209</v>
      </c>
      <c r="BR29" s="1137" t="s">
        <v>184</v>
      </c>
      <c r="BS29" s="2515"/>
      <c r="BT29" s="2516"/>
      <c r="BU29" s="922"/>
      <c r="BV29" s="2515"/>
      <c r="BW29" s="2516"/>
      <c r="BX29" s="922"/>
      <c r="BY29" s="2515"/>
      <c r="BZ29" s="2516"/>
      <c r="CA29" s="922"/>
      <c r="CB29" s="897"/>
      <c r="CC29" s="2516"/>
      <c r="CD29" s="2504"/>
    </row>
    <row r="30" spans="1:87" ht="12.6" customHeight="1" thickBot="1" x14ac:dyDescent="0.3">
      <c r="A30" s="1786"/>
      <c r="B30" s="1787"/>
      <c r="C30" s="1788"/>
      <c r="D30" s="1272"/>
      <c r="E30" s="1272"/>
      <c r="F30" s="1272"/>
      <c r="G30" s="1753"/>
      <c r="H30" s="1753"/>
      <c r="I30" s="1759"/>
      <c r="J30" s="1759"/>
      <c r="K30" s="1759"/>
      <c r="L30" s="1759"/>
      <c r="M30" s="1759"/>
      <c r="N30" s="870"/>
      <c r="O30" s="850"/>
      <c r="P30" s="850"/>
      <c r="Q30" s="850"/>
      <c r="R30" s="850"/>
      <c r="S30" s="93"/>
      <c r="T30" s="93"/>
      <c r="U30" s="93"/>
      <c r="V30" s="93"/>
      <c r="W30" s="93"/>
      <c r="X30" s="93"/>
      <c r="Y30" s="93"/>
      <c r="Z30" s="93"/>
      <c r="AA30" s="93"/>
      <c r="AB30" s="93"/>
      <c r="AC30" s="93"/>
      <c r="AD30" s="93"/>
      <c r="AE30" s="93"/>
      <c r="AF30" s="93"/>
      <c r="AG30" s="93"/>
      <c r="AH30" s="49"/>
      <c r="AI30" s="49"/>
      <c r="AJ30" s="222" t="b">
        <v>0</v>
      </c>
      <c r="AK30" s="93"/>
      <c r="AL30" s="93"/>
      <c r="AM30" s="93"/>
      <c r="AN30" s="52"/>
      <c r="AO30" s="52"/>
      <c r="AP30" s="52"/>
      <c r="AQ30" s="49"/>
      <c r="AR30" s="49"/>
      <c r="AS30" s="49"/>
      <c r="AT30" s="52"/>
      <c r="AU30" s="223" t="b">
        <v>0</v>
      </c>
      <c r="AV30" s="223"/>
      <c r="AW30" s="52"/>
      <c r="AX30" s="52"/>
      <c r="AY30" s="52"/>
      <c r="AZ30" s="49"/>
      <c r="BA30" s="49"/>
      <c r="BB30" s="49"/>
      <c r="BC30" s="49"/>
      <c r="BD30" s="52"/>
      <c r="BE30" s="223" t="b">
        <v>0</v>
      </c>
      <c r="BF30" s="843"/>
      <c r="BG30" s="100"/>
      <c r="BH30" s="100"/>
      <c r="BI30" s="100"/>
      <c r="BJ30" s="922" t="s">
        <v>54</v>
      </c>
      <c r="BK30" s="2515" t="s">
        <v>56</v>
      </c>
      <c r="BL30" s="2515" t="s">
        <v>319</v>
      </c>
      <c r="BM30" s="2558" t="s">
        <v>340</v>
      </c>
      <c r="BN30" s="2559" t="s">
        <v>303</v>
      </c>
      <c r="BO30" s="2560" t="s">
        <v>205</v>
      </c>
      <c r="BP30" s="2551" t="s">
        <v>366</v>
      </c>
      <c r="BQ30" s="2552" t="s">
        <v>176</v>
      </c>
      <c r="BR30" s="2553" t="s">
        <v>207</v>
      </c>
      <c r="BS30" s="2554" t="s">
        <v>364</v>
      </c>
      <c r="BT30" s="2555" t="s">
        <v>365</v>
      </c>
      <c r="BU30" s="2558" t="s">
        <v>206</v>
      </c>
      <c r="BV30" s="2562" t="s">
        <v>362</v>
      </c>
      <c r="BW30" s="2563" t="s">
        <v>15</v>
      </c>
      <c r="BX30" s="2558" t="s">
        <v>363</v>
      </c>
      <c r="BY30" s="2562" t="s">
        <v>362</v>
      </c>
      <c r="BZ30" s="2555" t="s">
        <v>208</v>
      </c>
      <c r="CA30" s="2568" t="s">
        <v>204</v>
      </c>
      <c r="CB30" s="2554" t="s">
        <v>3</v>
      </c>
      <c r="CC30" s="2555" t="s">
        <v>15</v>
      </c>
      <c r="CD30" s="2504"/>
    </row>
    <row r="31" spans="1:87" ht="13.5" customHeight="1" x14ac:dyDescent="0.25">
      <c r="A31" s="246"/>
      <c r="B31" s="98"/>
      <c r="C31" s="98"/>
      <c r="D31" s="98" t="b">
        <f>IF(B30&gt;0,TRUE,FALSE)</f>
        <v>0</v>
      </c>
      <c r="E31" s="98"/>
      <c r="F31" s="98" t="b">
        <f>IF(B30&gt;0,TRUE,FALSE)</f>
        <v>0</v>
      </c>
      <c r="G31" s="234" t="b">
        <f>IF(B30&gt;0,TRUE,FALSE)</f>
        <v>0</v>
      </c>
      <c r="H31" s="234"/>
      <c r="I31" s="235" t="b">
        <f>IF(B30&gt;0,TRUE,FALSE)</f>
        <v>0</v>
      </c>
      <c r="J31" s="235"/>
      <c r="K31" s="235" t="b">
        <f>IF(B30&gt;0,TRUE,FALSE)</f>
        <v>0</v>
      </c>
      <c r="L31" s="235" t="b">
        <f>IF(B30&gt;0,TRUE,FALSE)</f>
        <v>0</v>
      </c>
      <c r="M31" s="806"/>
      <c r="N31" s="235" t="b">
        <f>IF(B30&gt;1,TRUE,FALSE)</f>
        <v>0</v>
      </c>
      <c r="O31" s="851" t="b">
        <f>IF(B30&gt;1,TRUE,FALSE)</f>
        <v>0</v>
      </c>
      <c r="P31" s="851" t="b">
        <f>IF(B30&gt;1,TRUE,FALSE)</f>
        <v>0</v>
      </c>
      <c r="Q31" s="851" t="b">
        <f>IF(B30&gt;1,TRUE,FALSE)</f>
        <v>0</v>
      </c>
      <c r="R31" s="851"/>
      <c r="S31" s="235" t="b">
        <f>IF(B30&gt;1,TRUE,FALSE)</f>
        <v>0</v>
      </c>
      <c r="T31" s="235" t="b">
        <f>IF(AD30&gt;0,TRUE,FALSE)</f>
        <v>0</v>
      </c>
      <c r="U31" s="336"/>
      <c r="V31" s="235" t="b">
        <f>IF(B30&gt;2,TRUE,FALSE)</f>
        <v>0</v>
      </c>
      <c r="W31" s="235"/>
      <c r="X31" s="235" t="b">
        <f>IF(B30&gt;2,TRUE,FALSE)</f>
        <v>0</v>
      </c>
      <c r="Y31" s="235" t="b">
        <f>IF(B30&gt;2,TRUE,FALSE)</f>
        <v>0</v>
      </c>
      <c r="Z31" s="235" t="b">
        <f>IF(B30&gt;2,TRUE,FALSE)</f>
        <v>0</v>
      </c>
      <c r="AA31" s="235"/>
      <c r="AB31" s="235" t="b">
        <f>IF(B30&gt;2,TRUE,FALSE)</f>
        <v>0</v>
      </c>
      <c r="AC31" s="235" t="b">
        <f>IF(B30&gt;2,TRUE,FALSE)</f>
        <v>0</v>
      </c>
      <c r="AD31" s="28"/>
      <c r="AE31" s="585" t="b">
        <f>IF(B30&gt;3,TRUE,FALSE)</f>
        <v>0</v>
      </c>
      <c r="AF31" s="235"/>
      <c r="AG31" s="235" t="b">
        <f>IF(B30&gt;3,TRUE,FALSE)</f>
        <v>0</v>
      </c>
      <c r="AH31" s="235" t="b">
        <f>IF(B30&gt;3,TRUE,FALSE)</f>
        <v>0</v>
      </c>
      <c r="AI31" s="235" t="b">
        <f>IF(B30&gt;3,TRUE,FALSE)</f>
        <v>0</v>
      </c>
      <c r="AJ31" s="235"/>
      <c r="AK31" s="235" t="b">
        <f>IF(B30&gt;3,TRUE,FALSE)</f>
        <v>0</v>
      </c>
      <c r="AL31" s="235" t="b">
        <f>IF(B30&gt;3,TRUE,FALSE)</f>
        <v>0</v>
      </c>
      <c r="AM31" s="336"/>
      <c r="AN31" s="235" t="b">
        <f>IF(B30&gt;4,TRUE,FALSE)</f>
        <v>0</v>
      </c>
      <c r="AO31" s="235"/>
      <c r="AP31" s="235" t="b">
        <f>IF(B30&gt;4,TRUE,FALSE)</f>
        <v>0</v>
      </c>
      <c r="AQ31" s="235" t="b">
        <f>IF(B30&gt;4,TRUE,FALSE)</f>
        <v>0</v>
      </c>
      <c r="AR31" s="235" t="b">
        <f>IF(B30&gt;4,TRUE,FALSE)</f>
        <v>0</v>
      </c>
      <c r="AS31" s="235"/>
      <c r="AT31" s="235" t="b">
        <f>IF(B30&gt;4,TRUE,FALSE)</f>
        <v>0</v>
      </c>
      <c r="AU31" s="235" t="b">
        <f>IF(B30&gt;4,TRUE,FALSE)</f>
        <v>0</v>
      </c>
      <c r="AV31" s="821" t="b">
        <v>1</v>
      </c>
      <c r="AW31" s="821" t="b">
        <v>1</v>
      </c>
      <c r="AX31" s="28"/>
      <c r="AY31" s="28"/>
      <c r="AZ31" s="242"/>
      <c r="BA31" s="28"/>
      <c r="BB31" s="28"/>
      <c r="BC31" s="28"/>
      <c r="BD31" s="28"/>
      <c r="BE31" s="242"/>
      <c r="BF31" s="2"/>
      <c r="BG31" s="2"/>
      <c r="BH31" s="2"/>
      <c r="BI31" s="2"/>
      <c r="BJ31" s="2084"/>
      <c r="BK31" s="1093" t="s">
        <v>171</v>
      </c>
      <c r="BL31" s="1253"/>
      <c r="BM31" s="2556">
        <v>1</v>
      </c>
      <c r="BN31" s="1217">
        <v>0</v>
      </c>
      <c r="BO31" s="2557">
        <v>0</v>
      </c>
      <c r="BP31" s="2386">
        <v>0</v>
      </c>
      <c r="BQ31" s="2387">
        <v>0</v>
      </c>
      <c r="BR31" s="2388">
        <v>15</v>
      </c>
      <c r="BS31" s="2549">
        <v>0</v>
      </c>
      <c r="BT31" s="2550">
        <f>SUM(BS31*0.42)</f>
        <v>0</v>
      </c>
      <c r="BU31" s="2386"/>
      <c r="BV31" s="2564">
        <v>150</v>
      </c>
      <c r="BW31" s="2561">
        <f>BU31*BV31*BO31</f>
        <v>0</v>
      </c>
      <c r="BX31" s="2386">
        <v>0</v>
      </c>
      <c r="BY31" s="2564">
        <v>51</v>
      </c>
      <c r="BZ31" s="2565">
        <f>BX31*BY31*BO31</f>
        <v>0</v>
      </c>
      <c r="CA31" s="2566">
        <v>0</v>
      </c>
      <c r="CB31" s="1850">
        <v>0</v>
      </c>
      <c r="CC31" s="2567">
        <f t="shared" ref="CC31:CC40" si="0">SUM(CA31:CB31)</f>
        <v>0</v>
      </c>
      <c r="CD31" s="2548">
        <f t="shared" ref="CD31:CD40" si="1">BT31+BW31+BZ31+CC31</f>
        <v>0</v>
      </c>
    </row>
    <row r="32" spans="1:87" x14ac:dyDescent="0.25">
      <c r="A32" s="1582"/>
      <c r="B32" s="1583"/>
      <c r="C32" s="1064"/>
      <c r="D32" s="3050" t="s">
        <v>150</v>
      </c>
      <c r="E32" s="3025"/>
      <c r="F32" s="3025"/>
      <c r="G32" s="3025"/>
      <c r="H32" s="3025"/>
      <c r="I32" s="3025"/>
      <c r="J32" s="3025"/>
      <c r="K32" s="3025"/>
      <c r="L32" s="3025"/>
      <c r="M32" s="3025"/>
      <c r="N32" s="805"/>
      <c r="O32" s="2"/>
      <c r="U32"/>
      <c r="BJ32" s="2084"/>
      <c r="BK32" s="1093" t="s">
        <v>172</v>
      </c>
      <c r="BL32" s="1253"/>
      <c r="BM32" s="2395">
        <v>1</v>
      </c>
      <c r="BN32" s="905"/>
      <c r="BO32" s="2533"/>
      <c r="BP32" s="903"/>
      <c r="BQ32" s="901"/>
      <c r="BR32" s="1094">
        <v>15</v>
      </c>
      <c r="BS32" s="2506">
        <v>0</v>
      </c>
      <c r="BT32" s="2522">
        <f t="shared" ref="BT32:BT40" si="2">SUM(BS32*0.42)</f>
        <v>0</v>
      </c>
      <c r="BU32" s="903"/>
      <c r="BV32" s="2546">
        <v>150</v>
      </c>
      <c r="BW32" s="2524">
        <f t="shared" ref="BW32:BW39" si="3">BU32*BV32*BO32</f>
        <v>0</v>
      </c>
      <c r="BX32" s="903"/>
      <c r="BY32" s="2546">
        <v>51</v>
      </c>
      <c r="BZ32" s="2502">
        <f t="shared" ref="BZ32:BZ39" si="4">BX32*BY32*BO32</f>
        <v>0</v>
      </c>
      <c r="CA32" s="2503"/>
      <c r="CB32" s="904">
        <v>0</v>
      </c>
      <c r="CC32" s="2512">
        <f t="shared" si="0"/>
        <v>0</v>
      </c>
      <c r="CD32" s="2548">
        <f t="shared" si="1"/>
        <v>0</v>
      </c>
    </row>
    <row r="33" spans="1:82" x14ac:dyDescent="0.25">
      <c r="A33" s="1286"/>
      <c r="B33" s="1280"/>
      <c r="C33" s="17"/>
      <c r="D33" s="1789"/>
      <c r="E33" s="1790"/>
      <c r="F33" s="1790"/>
      <c r="G33" s="1790"/>
      <c r="H33" s="1790"/>
      <c r="I33" s="1790"/>
      <c r="J33" s="1790"/>
      <c r="K33" s="1790"/>
      <c r="L33" s="1790"/>
      <c r="M33" s="1790"/>
      <c r="N33" s="326"/>
      <c r="O33" s="2"/>
      <c r="U33"/>
      <c r="BJ33" s="2084"/>
      <c r="BK33" s="905"/>
      <c r="BL33" s="905"/>
      <c r="BM33" s="901"/>
      <c r="BN33" s="905"/>
      <c r="BO33" s="2533"/>
      <c r="BP33" s="903"/>
      <c r="BQ33" s="901"/>
      <c r="BR33" s="1094">
        <v>15</v>
      </c>
      <c r="BS33" s="2506">
        <f>SUM(BQ33,BR33)*BP33*BN33*BM33</f>
        <v>0</v>
      </c>
      <c r="BT33" s="2522">
        <f t="shared" si="2"/>
        <v>0</v>
      </c>
      <c r="BU33" s="903"/>
      <c r="BV33" s="2546">
        <v>150</v>
      </c>
      <c r="BW33" s="2524">
        <f t="shared" si="3"/>
        <v>0</v>
      </c>
      <c r="BX33" s="903">
        <v>0</v>
      </c>
      <c r="BY33" s="2546">
        <v>51</v>
      </c>
      <c r="BZ33" s="2502">
        <f t="shared" si="4"/>
        <v>0</v>
      </c>
      <c r="CA33" s="2503"/>
      <c r="CB33" s="904"/>
      <c r="CC33" s="2512">
        <f t="shared" si="0"/>
        <v>0</v>
      </c>
      <c r="CD33" s="2548">
        <f t="shared" si="1"/>
        <v>0</v>
      </c>
    </row>
    <row r="34" spans="1:82" x14ac:dyDescent="0.25">
      <c r="A34" s="1286"/>
      <c r="B34" s="1280"/>
      <c r="C34" s="17"/>
      <c r="D34" s="1789"/>
      <c r="E34" s="1790"/>
      <c r="F34" s="1791"/>
      <c r="G34" s="1791"/>
      <c r="H34" s="1790"/>
      <c r="I34" s="1790" t="s">
        <v>190</v>
      </c>
      <c r="J34" s="1790" t="s">
        <v>113</v>
      </c>
      <c r="K34" s="1790"/>
      <c r="L34" s="1790"/>
      <c r="M34" s="1790"/>
      <c r="N34" s="326"/>
      <c r="O34" s="2"/>
      <c r="U34"/>
      <c r="BJ34" s="2084"/>
      <c r="BK34" s="905"/>
      <c r="BL34" s="905"/>
      <c r="BM34" s="901"/>
      <c r="BN34" s="905"/>
      <c r="BO34" s="2533"/>
      <c r="BP34" s="903"/>
      <c r="BQ34" s="901"/>
      <c r="BR34" s="1094">
        <v>15</v>
      </c>
      <c r="BS34" s="2506">
        <f t="shared" ref="BS34:BS40" si="5">SUM(BQ34,BR34)*BP34*BN34*BM34</f>
        <v>0</v>
      </c>
      <c r="BT34" s="2522">
        <f t="shared" si="2"/>
        <v>0</v>
      </c>
      <c r="BU34" s="903"/>
      <c r="BV34" s="2546">
        <v>150</v>
      </c>
      <c r="BW34" s="2524">
        <f t="shared" si="3"/>
        <v>0</v>
      </c>
      <c r="BX34" s="903"/>
      <c r="BY34" s="2546">
        <v>51</v>
      </c>
      <c r="BZ34" s="2502">
        <f>BX34*BY34*BO34</f>
        <v>0</v>
      </c>
      <c r="CA34" s="2503"/>
      <c r="CB34" s="904"/>
      <c r="CC34" s="2512">
        <f t="shared" si="0"/>
        <v>0</v>
      </c>
      <c r="CD34" s="2548">
        <f t="shared" si="1"/>
        <v>0</v>
      </c>
    </row>
    <row r="35" spans="1:82" x14ac:dyDescent="0.25">
      <c r="A35" s="1286"/>
      <c r="B35" s="1280"/>
      <c r="C35" s="17"/>
      <c r="D35" s="1789"/>
      <c r="E35" s="1792"/>
      <c r="F35" s="3010" t="s">
        <v>188</v>
      </c>
      <c r="G35" s="3011"/>
      <c r="H35" s="1982"/>
      <c r="I35" s="1809">
        <f>'Cover Sheet and Summary'!N10</f>
        <v>10</v>
      </c>
      <c r="J35" s="1809">
        <f>'Cover Sheet and Summary'!O10</f>
        <v>2018</v>
      </c>
      <c r="K35" s="1790"/>
      <c r="L35" s="1790"/>
      <c r="M35" s="1790"/>
      <c r="N35" s="326"/>
      <c r="O35" s="2"/>
      <c r="U35"/>
      <c r="BJ35" s="2084"/>
      <c r="BK35" s="905"/>
      <c r="BL35" s="905"/>
      <c r="BM35" s="901"/>
      <c r="BN35" s="905"/>
      <c r="BO35" s="2533"/>
      <c r="BP35" s="903"/>
      <c r="BQ35" s="901"/>
      <c r="BR35" s="1094">
        <v>15</v>
      </c>
      <c r="BS35" s="2506">
        <f t="shared" si="5"/>
        <v>0</v>
      </c>
      <c r="BT35" s="2522">
        <f t="shared" si="2"/>
        <v>0</v>
      </c>
      <c r="BU35" s="903"/>
      <c r="BV35" s="2546">
        <v>150</v>
      </c>
      <c r="BW35" s="2524">
        <f t="shared" si="3"/>
        <v>0</v>
      </c>
      <c r="BX35" s="903"/>
      <c r="BY35" s="2546">
        <v>51</v>
      </c>
      <c r="BZ35" s="2502">
        <f t="shared" si="4"/>
        <v>0</v>
      </c>
      <c r="CA35" s="2503"/>
      <c r="CB35" s="904"/>
      <c r="CC35" s="2512">
        <f t="shared" si="0"/>
        <v>0</v>
      </c>
      <c r="CD35" s="2548">
        <f t="shared" si="1"/>
        <v>0</v>
      </c>
    </row>
    <row r="36" spans="1:82" x14ac:dyDescent="0.25">
      <c r="A36" s="1286"/>
      <c r="B36" s="1280"/>
      <c r="C36" s="17"/>
      <c r="D36" s="1789"/>
      <c r="E36" s="1792"/>
      <c r="F36" s="3012" t="s">
        <v>189</v>
      </c>
      <c r="G36" s="2773"/>
      <c r="H36" s="1966"/>
      <c r="I36" s="1809">
        <f>'Cover Sheet and Summary'!P10</f>
        <v>9</v>
      </c>
      <c r="J36" s="1809">
        <f>'Cover Sheet and Summary'!Q10</f>
        <v>2019</v>
      </c>
      <c r="K36" s="1790"/>
      <c r="L36" s="1790"/>
      <c r="M36" s="1790"/>
      <c r="N36" s="326"/>
      <c r="O36" s="2"/>
      <c r="U36"/>
      <c r="BJ36" s="2084"/>
      <c r="BK36" s="905"/>
      <c r="BL36" s="905"/>
      <c r="BM36" s="901"/>
      <c r="BN36" s="905"/>
      <c r="BO36" s="2533"/>
      <c r="BP36" s="903"/>
      <c r="BQ36" s="901"/>
      <c r="BR36" s="1094">
        <v>15</v>
      </c>
      <c r="BS36" s="2506">
        <f t="shared" si="5"/>
        <v>0</v>
      </c>
      <c r="BT36" s="2522">
        <f t="shared" si="2"/>
        <v>0</v>
      </c>
      <c r="BU36" s="903"/>
      <c r="BV36" s="2546">
        <v>150</v>
      </c>
      <c r="BW36" s="2524">
        <f t="shared" si="3"/>
        <v>0</v>
      </c>
      <c r="BX36" s="903"/>
      <c r="BY36" s="2546">
        <v>51</v>
      </c>
      <c r="BZ36" s="2502">
        <f t="shared" si="4"/>
        <v>0</v>
      </c>
      <c r="CA36" s="2503"/>
      <c r="CB36" s="904"/>
      <c r="CC36" s="2512">
        <f t="shared" si="0"/>
        <v>0</v>
      </c>
      <c r="CD36" s="2548">
        <f t="shared" si="1"/>
        <v>0</v>
      </c>
    </row>
    <row r="37" spans="1:82" x14ac:dyDescent="0.25">
      <c r="A37" s="1584"/>
      <c r="B37" s="1280"/>
      <c r="C37" s="17"/>
      <c r="D37" s="1793"/>
      <c r="E37" s="1790"/>
      <c r="F37" s="1794"/>
      <c r="G37" s="1794"/>
      <c r="H37" s="1790"/>
      <c r="I37" s="1790"/>
      <c r="J37" s="1790"/>
      <c r="K37" s="1790"/>
      <c r="L37" s="1790"/>
      <c r="M37" s="1790"/>
      <c r="N37" s="326"/>
      <c r="O37" s="2"/>
      <c r="U37"/>
      <c r="BJ37" s="2084"/>
      <c r="BK37" s="905"/>
      <c r="BL37" s="905"/>
      <c r="BM37" s="901"/>
      <c r="BN37" s="905"/>
      <c r="BO37" s="2533"/>
      <c r="BP37" s="903"/>
      <c r="BQ37" s="901"/>
      <c r="BR37" s="1094">
        <v>15</v>
      </c>
      <c r="BS37" s="2506">
        <f t="shared" si="5"/>
        <v>0</v>
      </c>
      <c r="BT37" s="2522">
        <f t="shared" si="2"/>
        <v>0</v>
      </c>
      <c r="BU37" s="903"/>
      <c r="BV37" s="2546">
        <v>150</v>
      </c>
      <c r="BW37" s="2524">
        <f t="shared" si="3"/>
        <v>0</v>
      </c>
      <c r="BX37" s="903"/>
      <c r="BY37" s="2546">
        <v>51</v>
      </c>
      <c r="BZ37" s="2502">
        <f t="shared" si="4"/>
        <v>0</v>
      </c>
      <c r="CA37" s="2503"/>
      <c r="CB37" s="904"/>
      <c r="CC37" s="2512">
        <f t="shared" si="0"/>
        <v>0</v>
      </c>
      <c r="CD37" s="2548">
        <f t="shared" si="1"/>
        <v>0</v>
      </c>
    </row>
    <row r="38" spans="1:82" x14ac:dyDescent="0.25">
      <c r="A38" s="1585" t="s">
        <v>141</v>
      </c>
      <c r="B38" s="1278" t="s">
        <v>140</v>
      </c>
      <c r="C38" s="17"/>
      <c r="D38" s="1795" t="s">
        <v>39</v>
      </c>
      <c r="E38" s="1795" t="s">
        <v>145</v>
      </c>
      <c r="F38" s="1795" t="s">
        <v>276</v>
      </c>
      <c r="G38" s="1796" t="s">
        <v>186</v>
      </c>
      <c r="H38" s="2008"/>
      <c r="I38" s="1791" t="s">
        <v>16</v>
      </c>
      <c r="J38" s="1791" t="s">
        <v>8</v>
      </c>
      <c r="K38" s="1791" t="s">
        <v>151</v>
      </c>
      <c r="L38" s="1791" t="s">
        <v>15</v>
      </c>
      <c r="M38" s="1797" t="s">
        <v>157</v>
      </c>
      <c r="N38" s="326"/>
      <c r="U38"/>
      <c r="BJ38" s="2084"/>
      <c r="BK38" s="905"/>
      <c r="BL38" s="905"/>
      <c r="BM38" s="901"/>
      <c r="BN38" s="905"/>
      <c r="BO38" s="2533"/>
      <c r="BP38" s="903"/>
      <c r="BQ38" s="901"/>
      <c r="BR38" s="1094">
        <v>15</v>
      </c>
      <c r="BS38" s="2506">
        <f t="shared" si="5"/>
        <v>0</v>
      </c>
      <c r="BT38" s="2522">
        <f t="shared" si="2"/>
        <v>0</v>
      </c>
      <c r="BU38" s="903"/>
      <c r="BV38" s="2546">
        <v>140</v>
      </c>
      <c r="BW38" s="2524">
        <f t="shared" si="3"/>
        <v>0</v>
      </c>
      <c r="BX38" s="903"/>
      <c r="BY38" s="2546">
        <v>51</v>
      </c>
      <c r="BZ38" s="2502">
        <f t="shared" si="4"/>
        <v>0</v>
      </c>
      <c r="CA38" s="2503"/>
      <c r="CB38" s="904"/>
      <c r="CC38" s="2512">
        <f t="shared" si="0"/>
        <v>0</v>
      </c>
      <c r="CD38" s="2548">
        <f t="shared" si="1"/>
        <v>0</v>
      </c>
    </row>
    <row r="39" spans="1:82" ht="13.5" customHeight="1" x14ac:dyDescent="0.25">
      <c r="A39" s="1586"/>
      <c r="B39" s="1280"/>
      <c r="C39" s="17"/>
      <c r="D39" s="19"/>
      <c r="E39" s="19"/>
      <c r="F39" s="19"/>
      <c r="G39" s="741"/>
      <c r="H39" s="741"/>
      <c r="I39" s="742"/>
      <c r="J39" s="742"/>
      <c r="K39" s="742"/>
      <c r="L39" s="742"/>
      <c r="M39" s="1944"/>
      <c r="N39" s="327"/>
      <c r="U39"/>
      <c r="BJ39" s="2084"/>
      <c r="BK39" s="905"/>
      <c r="BL39" s="905"/>
      <c r="BM39" s="901"/>
      <c r="BN39" s="905"/>
      <c r="BO39" s="2533"/>
      <c r="BP39" s="903"/>
      <c r="BQ39" s="901"/>
      <c r="BR39" s="1094">
        <v>15</v>
      </c>
      <c r="BS39" s="2506">
        <f>SUM(BQ39,BR39)*BP39*BN39*BM39</f>
        <v>0</v>
      </c>
      <c r="BT39" s="2522">
        <f t="shared" si="2"/>
        <v>0</v>
      </c>
      <c r="BU39" s="903"/>
      <c r="BV39" s="2546">
        <v>150</v>
      </c>
      <c r="BW39" s="2524">
        <f t="shared" si="3"/>
        <v>0</v>
      </c>
      <c r="BX39" s="903"/>
      <c r="BY39" s="2546">
        <v>51</v>
      </c>
      <c r="BZ39" s="2502">
        <f t="shared" si="4"/>
        <v>0</v>
      </c>
      <c r="CA39" s="2503"/>
      <c r="CB39" s="904"/>
      <c r="CC39" s="2512">
        <f t="shared" si="0"/>
        <v>0</v>
      </c>
      <c r="CD39" s="2548">
        <f t="shared" si="1"/>
        <v>0</v>
      </c>
    </row>
    <row r="40" spans="1:82" x14ac:dyDescent="0.25">
      <c r="A40" s="2314">
        <f>'BP1'!A39</f>
        <v>0</v>
      </c>
      <c r="B40" s="2311" t="str">
        <f>'BP1'!B39</f>
        <v>Eval</v>
      </c>
      <c r="C40" s="17"/>
      <c r="D40" s="2316">
        <f>'BP4'!D41</f>
        <v>102341.39058449</v>
      </c>
      <c r="E40" s="2317">
        <f>IF(AND($J$35=$J$36,$I$35&lt;7,$I$36&lt;7),$I$36-$I$35+1,IF(AND($J$35=$J$36,$I$35&lt;7,$I$36&gt;=7),7-$I$35,IF(AND($J$35=$J$36,$I$35&gt;=7,$I$36&gt;=7),$I$36-$I$35+1,IF(AND($J$36&gt;$J$35,$I$35&gt;=7,$I$36&gt;7),7-$I$35+12,IF(AND($J505&gt;$J$35,$I$35&lt;7,$I$36&gt;=7),7-$I$35,IF(AND($J$36&gt;$J$35,$I$35&gt;=7,$I$36&lt;7),12-$I$35+1+$I$36,IF(AND($J$36&gt;$J$35,$I$35&lt;7,$I$36&lt;7),7-$I$35,IF(AND($J$36&gt;$J$35,$I$35&gt;=7,$I$36&gt;=7),12-$I$35+7))))))))</f>
        <v>9</v>
      </c>
      <c r="F40" s="2361">
        <f>IF('Cover Sheet and Summary'!M1&gt;4,'BP1'!G39,0)</f>
        <v>0</v>
      </c>
      <c r="G40" s="2318">
        <f>E40/12*F40</f>
        <v>0</v>
      </c>
      <c r="H40" s="2318"/>
      <c r="I40" s="2297">
        <v>0</v>
      </c>
      <c r="J40" s="2319">
        <f>ROUNDDOWN(L40-I40,0)</f>
        <v>0</v>
      </c>
      <c r="K40" s="2320"/>
      <c r="L40" s="2321">
        <f>ROUNDDOWN((D40*E40*F40/12),0)</f>
        <v>0</v>
      </c>
      <c r="M40" s="2322"/>
      <c r="N40" s="328">
        <v>0</v>
      </c>
      <c r="U40"/>
      <c r="BJ40" s="2084"/>
      <c r="BK40" s="905"/>
      <c r="BL40" s="905"/>
      <c r="BM40" s="901"/>
      <c r="BN40" s="905"/>
      <c r="BO40" s="2533"/>
      <c r="BP40" s="903"/>
      <c r="BQ40" s="901"/>
      <c r="BR40" s="1094">
        <v>15</v>
      </c>
      <c r="BS40" s="2506">
        <f t="shared" si="5"/>
        <v>0</v>
      </c>
      <c r="BT40" s="2522">
        <f t="shared" si="2"/>
        <v>0</v>
      </c>
      <c r="BU40" s="903"/>
      <c r="BV40" s="2546">
        <v>140</v>
      </c>
      <c r="BW40" s="2524">
        <f>BU40*BV40*BO40</f>
        <v>0</v>
      </c>
      <c r="BX40" s="903"/>
      <c r="BY40" s="2546">
        <v>51</v>
      </c>
      <c r="BZ40" s="2502">
        <f>BX40*BY40*BO40</f>
        <v>0</v>
      </c>
      <c r="CA40" s="2503"/>
      <c r="CB40" s="904"/>
      <c r="CC40" s="2512">
        <f t="shared" si="0"/>
        <v>0</v>
      </c>
      <c r="CD40" s="2548">
        <f t="shared" si="1"/>
        <v>0</v>
      </c>
    </row>
    <row r="41" spans="1:82" ht="16.5" thickBot="1" x14ac:dyDescent="0.3">
      <c r="A41" s="2310">
        <f>IF(I35&lt;&gt;7,A40,"")</f>
        <v>0</v>
      </c>
      <c r="B41" s="2323"/>
      <c r="C41" s="17"/>
      <c r="D41" s="2316">
        <f>IF($AW$31=FALSE,D40,SUM(D40,(D40*'Cover Sheet and Summary'!$H$13/100)))</f>
        <v>105411.63230202469</v>
      </c>
      <c r="E41" s="2324">
        <f>IF(AND($J$36=$J$35,$I$35&gt;=7),0,IF(AND($J$36=$J$35,$I$36&lt;=12),$I$36-7+1,IF(AND($J$36=$J$35,$I$36-$I$35&lt;=6),0,IF(AND($J$36=$J$35,$I$36&lt;7),0,IF(AND($J$36=$J$35,$I$36&gt;=7),$I$36-7+1,IF(AND($J$36&gt;$J$35,$I$35&lt;7,$I$36&lt;7),12-7+$I$36+1,IF(AND($J$36&gt;$J$35,$I$35&lt;7,$I$36&gt;=7),$I$36-7+1,IF(AND($J$36&gt;$J$35,$I$35&gt;=7,$I$36&lt;7),0,IF(AND($J$36&gt;$J$35,$I$35&gt;=7,$I$36&gt;=7),$I$36-7+1)))))))))</f>
        <v>3</v>
      </c>
      <c r="F41" s="2294">
        <f>F40</f>
        <v>0</v>
      </c>
      <c r="G41" s="2318">
        <f>E41/12*F41</f>
        <v>0</v>
      </c>
      <c r="H41" s="2318"/>
      <c r="I41" s="2297">
        <v>0</v>
      </c>
      <c r="J41" s="2319">
        <f>ROUNDDOWN(L41-I41,0)</f>
        <v>0</v>
      </c>
      <c r="K41" s="2320"/>
      <c r="L41" s="2321">
        <f>ROUNDDOWN((D41*E41*F41/12),0)</f>
        <v>0</v>
      </c>
      <c r="M41" s="2325">
        <f>SUM(L40,L41)</f>
        <v>0</v>
      </c>
      <c r="N41" s="328"/>
      <c r="U41"/>
      <c r="BJ41" s="923"/>
      <c r="BK41" s="2528"/>
      <c r="BL41" s="2528"/>
      <c r="BM41" s="2389"/>
      <c r="BN41" s="2389"/>
      <c r="BO41" s="2390"/>
      <c r="BP41" s="2536"/>
      <c r="BQ41" s="2389"/>
      <c r="BR41" s="2389"/>
      <c r="BS41" s="2389"/>
      <c r="BT41" s="2390"/>
      <c r="BU41" s="2537"/>
      <c r="BV41" s="2528"/>
      <c r="BW41" s="2538"/>
      <c r="BX41" s="2537"/>
      <c r="BY41" s="2528"/>
      <c r="BZ41" s="2538"/>
      <c r="CA41" s="2540" t="s">
        <v>328</v>
      </c>
      <c r="CB41" s="2528"/>
      <c r="CC41" s="2538"/>
      <c r="CD41" s="2543">
        <f>SUM(CD31:CD40)</f>
        <v>0</v>
      </c>
    </row>
    <row r="42" spans="1:82" ht="15.75" customHeight="1" thickBot="1" x14ac:dyDescent="0.3">
      <c r="A42" s="2326"/>
      <c r="B42" s="2327"/>
      <c r="C42" s="980"/>
      <c r="D42" s="2911" t="s">
        <v>40</v>
      </c>
      <c r="E42" s="2765"/>
      <c r="F42" s="2765"/>
      <c r="G42" s="2766"/>
      <c r="H42" s="2329"/>
      <c r="I42" s="2330">
        <f>ROUNDDOWN(SUM(I40,I41)*$B$126,0)</f>
        <v>0</v>
      </c>
      <c r="J42" s="2330">
        <f>ROUNDDOWN(SUM(J40,J41)*$B$126,0)</f>
        <v>0</v>
      </c>
      <c r="K42" s="2331"/>
      <c r="L42" s="2330">
        <f>ROUNDDOWN(SUM(L40,L41)*$B$126,0)</f>
        <v>0</v>
      </c>
      <c r="M42" s="2332"/>
      <c r="N42" s="329"/>
      <c r="U42"/>
      <c r="BJ42" s="2531"/>
      <c r="BK42" s="712"/>
      <c r="BL42" s="712"/>
      <c r="BM42" s="2569"/>
      <c r="BN42" s="712"/>
      <c r="BO42" s="714"/>
      <c r="BP42" s="2531"/>
      <c r="BQ42" s="712"/>
      <c r="BR42" s="712"/>
      <c r="BS42" s="712"/>
      <c r="BT42" s="714"/>
      <c r="BU42" s="2531"/>
      <c r="BV42" s="712"/>
      <c r="BW42" s="714"/>
      <c r="BX42" s="2531"/>
      <c r="BY42" s="712"/>
      <c r="BZ42" s="714"/>
      <c r="CA42" s="2531"/>
      <c r="CB42" s="712"/>
      <c r="CC42" s="714"/>
      <c r="CD42" s="2544"/>
    </row>
    <row r="43" spans="1:82" x14ac:dyDescent="0.25">
      <c r="A43" s="1845">
        <f>'BP1'!A42</f>
        <v>0</v>
      </c>
      <c r="B43" s="1846">
        <f>'BP1'!B42</f>
        <v>0</v>
      </c>
      <c r="C43" s="17"/>
      <c r="D43" s="1992">
        <f>'BP4'!D44</f>
        <v>61902.984550000001</v>
      </c>
      <c r="E43" s="1848">
        <f>IF(AND($J$35=$J$36,$I$35&lt;7,$I$36&lt;7),$I$36-$I$35+1,IF(AND($J$35=$J$36,$I$35&lt;7,$I$36&gt;=7),7-$I$35,IF(AND($J$35=$J$36,$I$35&gt;=7,$I$36&gt;=7),$I$36-$I$35+1,IF(AND($J$36&gt;$J$35,$I$35&gt;=7,$I$36&gt;7),7-$I$35+12,IF(AND($J508&gt;$J$35,$I$35&lt;7,$I$36&gt;=7),7-$I$35,IF(AND($J$36&gt;$J$35,$I$35&gt;=7,$I$36&lt;7),12-$I$35+1+$I$36,IF(AND($J$36&gt;$J$35,$I$35&lt;7,$I$36&lt;7),7-$I$35,IF(AND($J$36&gt;$J$35,$I$35&gt;=7,$I$36&gt;=7),12-$I$35+7))))))))</f>
        <v>9</v>
      </c>
      <c r="F43" s="2361">
        <f>IF('Cover Sheet and Summary'!M4&gt;4,'BP1'!G42,0)</f>
        <v>0</v>
      </c>
      <c r="G43" s="1849">
        <f>E43/12*F43</f>
        <v>0</v>
      </c>
      <c r="H43" s="1849"/>
      <c r="I43" s="2362">
        <v>0</v>
      </c>
      <c r="J43" s="1851">
        <f>ROUNDDOWN(L43-I43,0)</f>
        <v>0</v>
      </c>
      <c r="K43" s="1872"/>
      <c r="L43" s="1613">
        <f>ROUNDDOWN((D43*E43*F43/12),0)</f>
        <v>0</v>
      </c>
      <c r="M43" s="1309"/>
      <c r="N43" s="328"/>
      <c r="U43"/>
      <c r="BJ43" s="2084"/>
      <c r="BK43" s="897"/>
      <c r="BL43" s="897"/>
      <c r="BM43" s="922"/>
      <c r="BN43" s="897"/>
      <c r="BO43" s="2516"/>
      <c r="BP43" s="2843" t="s">
        <v>174</v>
      </c>
      <c r="BQ43" s="2844"/>
      <c r="BR43" s="2844"/>
      <c r="BS43" s="2844"/>
      <c r="BT43" s="2845"/>
      <c r="BU43" s="2843" t="s">
        <v>361</v>
      </c>
      <c r="BV43" s="2844"/>
      <c r="BW43" s="2845"/>
      <c r="BX43" s="2843" t="s">
        <v>183</v>
      </c>
      <c r="BY43" s="2844"/>
      <c r="BZ43" s="2845"/>
      <c r="CA43" s="2854" t="s">
        <v>3</v>
      </c>
      <c r="CB43" s="2846"/>
      <c r="CC43" s="2847"/>
      <c r="CD43" s="2526" t="s">
        <v>36</v>
      </c>
    </row>
    <row r="44" spans="1:82" x14ac:dyDescent="0.25">
      <c r="A44" s="1587">
        <f>IF(I35&lt;&gt;7,A43,"")</f>
        <v>0</v>
      </c>
      <c r="B44" s="1282"/>
      <c r="C44" s="17"/>
      <c r="D44" s="1991">
        <f>IF($AW$31=FALSE,D43,SUM(D43,(D43*'Cover Sheet and Summary'!$H$13/100)))</f>
        <v>63760.074086500004</v>
      </c>
      <c r="E44" s="1807">
        <f>IF(AND($J$36=$J$35,$I$35&gt;=7),0,IF(AND($J$36=$J$35,$I$36&lt;=12),$I$36-7+1,IF(AND($J$36=$J$35,$I$36-$I$35&lt;=6),0,IF(AND($J$36=$J$35,$I$36&lt;7),0,IF(AND($J$36=$J$35,$I$36&gt;=7),$I$36-7+1,IF(AND($J$36&gt;$J$35,$I$35&lt;7,$I$36&lt;7),12-7+$I$36+1,IF(AND($J$36&gt;$J$35,$I$35&lt;7,$I$36&gt;=7),$I$36-7+1,IF(AND($J$36&gt;$J$35,$I$35&gt;=7,$I$36&lt;7),0,IF(AND($J$36&gt;$J$35,$I$35&gt;=7,$I$36&gt;=7),$I$36-7+1)))))))))</f>
        <v>3</v>
      </c>
      <c r="F44" s="2294">
        <f>F43</f>
        <v>0</v>
      </c>
      <c r="G44" s="1294">
        <f>E44/12*F44</f>
        <v>0</v>
      </c>
      <c r="H44" s="1294"/>
      <c r="I44" s="2297">
        <v>0</v>
      </c>
      <c r="J44" s="1295">
        <f>ROUNDDOWN(L44-I44,0)</f>
        <v>0</v>
      </c>
      <c r="K44" s="1872"/>
      <c r="L44" s="1296">
        <f>ROUNDDOWN((D44*E44*F44/12),0)</f>
        <v>0</v>
      </c>
      <c r="M44" s="1298">
        <f>SUM(L43,L44)</f>
        <v>0</v>
      </c>
      <c r="N44" s="328"/>
      <c r="U44"/>
      <c r="BJ44" s="922" t="s">
        <v>53</v>
      </c>
      <c r="BK44" s="897"/>
      <c r="BL44" s="897"/>
      <c r="BM44" s="922"/>
      <c r="BN44" s="897"/>
      <c r="BO44" s="2516"/>
      <c r="BP44" s="922"/>
      <c r="BQ44" s="2507" t="s">
        <v>209</v>
      </c>
      <c r="BR44" s="1137" t="s">
        <v>184</v>
      </c>
      <c r="BS44" s="2515"/>
      <c r="BT44" s="2516"/>
      <c r="BU44" s="922"/>
      <c r="BV44" s="2515"/>
      <c r="BW44" s="2516"/>
      <c r="BX44" s="922"/>
      <c r="BY44" s="2515"/>
      <c r="BZ44" s="2516"/>
      <c r="CA44" s="922"/>
      <c r="CB44" s="897"/>
      <c r="CC44" s="2516"/>
      <c r="CD44" s="2504"/>
    </row>
    <row r="45" spans="1:82" ht="15.75" thickBot="1" x14ac:dyDescent="0.3">
      <c r="A45" s="1852"/>
      <c r="B45" s="1853"/>
      <c r="C45" s="980"/>
      <c r="D45" s="2869" t="s">
        <v>40</v>
      </c>
      <c r="E45" s="2744"/>
      <c r="F45" s="2744"/>
      <c r="G45" s="2745"/>
      <c r="H45" s="1963"/>
      <c r="I45" s="1854">
        <f>ROUNDDOWN(SUM(I43,I44)*$B$126,0)</f>
        <v>0</v>
      </c>
      <c r="J45" s="1854">
        <f>ROUNDDOWN(SUM(J43,J44)*$B$126,0)</f>
        <v>0</v>
      </c>
      <c r="K45" s="1873"/>
      <c r="L45" s="1854">
        <f>ROUNDDOWN(SUM(L43,L44)*$B$126,0)</f>
        <v>0</v>
      </c>
      <c r="M45" s="1856"/>
      <c r="N45" s="329"/>
      <c r="U45"/>
      <c r="BJ45" s="2084"/>
      <c r="BK45" s="2515" t="s">
        <v>56</v>
      </c>
      <c r="BL45" s="2515" t="s">
        <v>319</v>
      </c>
      <c r="BM45" s="2558" t="s">
        <v>340</v>
      </c>
      <c r="BN45" s="2559" t="s">
        <v>303</v>
      </c>
      <c r="BO45" s="2560" t="s">
        <v>205</v>
      </c>
      <c r="BP45" s="2551" t="s">
        <v>366</v>
      </c>
      <c r="BQ45" s="2552" t="s">
        <v>176</v>
      </c>
      <c r="BR45" s="2553" t="s">
        <v>207</v>
      </c>
      <c r="BS45" s="2554" t="s">
        <v>364</v>
      </c>
      <c r="BT45" s="2555" t="s">
        <v>365</v>
      </c>
      <c r="BU45" s="2558" t="s">
        <v>206</v>
      </c>
      <c r="BV45" s="2562" t="s">
        <v>362</v>
      </c>
      <c r="BW45" s="2563" t="s">
        <v>15</v>
      </c>
      <c r="BX45" s="2558" t="s">
        <v>363</v>
      </c>
      <c r="BY45" s="2562" t="s">
        <v>362</v>
      </c>
      <c r="BZ45" s="2555" t="s">
        <v>208</v>
      </c>
      <c r="CA45" s="2568" t="s">
        <v>204</v>
      </c>
      <c r="CB45" s="2554" t="s">
        <v>3</v>
      </c>
      <c r="CC45" s="2555" t="s">
        <v>15</v>
      </c>
      <c r="CD45" s="2504"/>
    </row>
    <row r="46" spans="1:82" x14ac:dyDescent="0.25">
      <c r="A46" s="1845">
        <f>'BP1'!A45</f>
        <v>0</v>
      </c>
      <c r="B46" s="1846">
        <f>'BP1'!B45</f>
        <v>0</v>
      </c>
      <c r="C46" s="17"/>
      <c r="D46" s="1992">
        <f>'BP4'!D47</f>
        <v>42769.334779999997</v>
      </c>
      <c r="E46" s="1848">
        <f>IF(AND($J$35=$J$36,$I$35&lt;7,$I$36&lt;7),$I$36-$I$35+1,IF(AND($J$35=$J$36,$I$35&lt;7,$I$36&gt;=7),7-$I$35,IF(AND($J$35=$J$36,$I$35&gt;=7,$I$36&gt;=7),$I$36-$I$35+1,IF(AND($J$36&gt;$J$35,$I$35&gt;=7,$I$36&gt;7),7-$I$35+12,IF(AND($J511&gt;$J$35,$I$35&lt;7,$I$36&gt;=7),7-$I$35,IF(AND($J$36&gt;$J$35,$I$35&gt;=7,$I$36&lt;7),12-$I$35+1+$I$36,IF(AND($J$36&gt;$J$35,$I$35&lt;7,$I$36&lt;7),7-$I$35,IF(AND($J$36&gt;$J$35,$I$35&gt;=7,$I$36&gt;=7),12-$I$35+7))))))))</f>
        <v>9</v>
      </c>
      <c r="F46" s="2361">
        <f>IF('Cover Sheet and Summary'!M4&gt;4,'BP1'!G45,0)</f>
        <v>0</v>
      </c>
      <c r="G46" s="1849">
        <f>E46/12*F46</f>
        <v>0</v>
      </c>
      <c r="H46" s="1849"/>
      <c r="I46" s="2362">
        <v>0</v>
      </c>
      <c r="J46" s="1851">
        <f>ROUNDDOWN(L46-I46,0)</f>
        <v>0</v>
      </c>
      <c r="K46" s="1872"/>
      <c r="L46" s="1613">
        <f>ROUNDDOWN((D46*E46*F46/12),0)</f>
        <v>0</v>
      </c>
      <c r="M46" s="1309"/>
      <c r="N46" s="328"/>
      <c r="Q46" s="2"/>
      <c r="U46"/>
      <c r="BJ46" s="2084"/>
      <c r="BK46" s="1093" t="s">
        <v>171</v>
      </c>
      <c r="BL46" s="1253"/>
      <c r="BM46" s="2556">
        <v>1</v>
      </c>
      <c r="BN46" s="1217">
        <v>0</v>
      </c>
      <c r="BO46" s="2557">
        <v>0</v>
      </c>
      <c r="BP46" s="2386">
        <v>0</v>
      </c>
      <c r="BQ46" s="2387">
        <v>0</v>
      </c>
      <c r="BR46" s="2388">
        <v>15</v>
      </c>
      <c r="BS46" s="2549">
        <v>0</v>
      </c>
      <c r="BT46" s="2550">
        <f>SUM(BS46*0.42)</f>
        <v>0</v>
      </c>
      <c r="BU46" s="2386"/>
      <c r="BV46" s="2564">
        <v>150</v>
      </c>
      <c r="BW46" s="2561">
        <f>BU46*BV46*BO46</f>
        <v>0</v>
      </c>
      <c r="BX46" s="2386">
        <v>0</v>
      </c>
      <c r="BY46" s="2564">
        <v>51</v>
      </c>
      <c r="BZ46" s="2565">
        <f>BX46*BY46*BO46</f>
        <v>0</v>
      </c>
      <c r="CA46" s="2566">
        <v>0</v>
      </c>
      <c r="CB46" s="1850">
        <v>0</v>
      </c>
      <c r="CC46" s="2567">
        <f t="shared" ref="CC46:CC50" si="6">SUM(CA46:CB46)</f>
        <v>0</v>
      </c>
      <c r="CD46" s="2548">
        <f t="shared" ref="CD46:CD50" si="7">BT46+BW46+BZ46+CC46</f>
        <v>0</v>
      </c>
    </row>
    <row r="47" spans="1:82" x14ac:dyDescent="0.25">
      <c r="A47" s="1587">
        <f>IF(I35&lt;&gt;7,A46,"")</f>
        <v>0</v>
      </c>
      <c r="B47" s="1282"/>
      <c r="C47" s="17"/>
      <c r="D47" s="1991">
        <f>IF($AW$31=FALSE,D46,SUM(D46,(D46*'Cover Sheet and Summary'!$H$13/100)))</f>
        <v>44052.414823399995</v>
      </c>
      <c r="E47" s="1807">
        <f>IF(AND($J$36=$J$35,$I$35&gt;=7),0,IF(AND($J$36=$J$35,$I$36&lt;=12),$I$36-7+1,IF(AND($J$36=$J$35,$I$36-$I$35&lt;=6),0,IF(AND($J$36=$J$35,$I$36&lt;7),0,IF(AND($J$36=$J$35,$I$36&gt;=7),$I$36-7+1,IF(AND($J$36&gt;$J$35,$I$35&lt;7,$I$36&lt;7),12-7+$I$36+1,IF(AND($J$36&gt;$J$35,$I$35&lt;7,$I$36&gt;=7),$I$36-7+1,IF(AND($J$36&gt;$J$35,$I$35&gt;=7,$I$36&lt;7),0,IF(AND($J$36&gt;$J$35,$I$35&gt;=7,$I$36&gt;=7),$I$36-7+1)))))))))</f>
        <v>3</v>
      </c>
      <c r="F47" s="2294">
        <f>F46</f>
        <v>0</v>
      </c>
      <c r="G47" s="1294">
        <f>E47/12*F47</f>
        <v>0</v>
      </c>
      <c r="H47" s="1294"/>
      <c r="I47" s="2297">
        <v>0</v>
      </c>
      <c r="J47" s="1295">
        <f>ROUNDDOWN(L47-I47,0)</f>
        <v>0</v>
      </c>
      <c r="K47" s="1872"/>
      <c r="L47" s="1296">
        <f>ROUNDDOWN((D47*E47*F47/12),0)</f>
        <v>0</v>
      </c>
      <c r="M47" s="1298">
        <f>SUM(L46,L47)</f>
        <v>0</v>
      </c>
      <c r="N47" s="328"/>
      <c r="Q47" s="2"/>
      <c r="U47"/>
      <c r="BJ47" s="2084"/>
      <c r="BK47" s="1093" t="s">
        <v>172</v>
      </c>
      <c r="BL47" s="1253"/>
      <c r="BM47" s="2395">
        <v>1</v>
      </c>
      <c r="BN47" s="905"/>
      <c r="BO47" s="2533"/>
      <c r="BP47" s="903"/>
      <c r="BQ47" s="901"/>
      <c r="BR47" s="1094">
        <v>15</v>
      </c>
      <c r="BS47" s="2506">
        <v>0</v>
      </c>
      <c r="BT47" s="2522">
        <f t="shared" ref="BT47:BT50" si="8">SUM(BS47*0.42)</f>
        <v>0</v>
      </c>
      <c r="BU47" s="903"/>
      <c r="BV47" s="2546">
        <v>150</v>
      </c>
      <c r="BW47" s="2524">
        <f t="shared" ref="BW47:BW50" si="9">BU47*BV47*BO47</f>
        <v>0</v>
      </c>
      <c r="BX47" s="903"/>
      <c r="BY47" s="2546">
        <v>51</v>
      </c>
      <c r="BZ47" s="2502">
        <f t="shared" ref="BZ47:BZ48" si="10">BX47*BY47*BO47</f>
        <v>0</v>
      </c>
      <c r="CA47" s="2503"/>
      <c r="CB47" s="904">
        <v>0</v>
      </c>
      <c r="CC47" s="2512">
        <f t="shared" si="6"/>
        <v>0</v>
      </c>
      <c r="CD47" s="2548">
        <f t="shared" si="7"/>
        <v>0</v>
      </c>
    </row>
    <row r="48" spans="1:82" ht="15.75" thickBot="1" x14ac:dyDescent="0.3">
      <c r="A48" s="1852"/>
      <c r="B48" s="1853"/>
      <c r="C48" s="980"/>
      <c r="D48" s="2869" t="s">
        <v>40</v>
      </c>
      <c r="E48" s="2744"/>
      <c r="F48" s="2744"/>
      <c r="G48" s="2745"/>
      <c r="H48" s="1963"/>
      <c r="I48" s="1854">
        <f>ROUNDDOWN(SUM(I46,I47)*$B$126,0)</f>
        <v>0</v>
      </c>
      <c r="J48" s="1854">
        <f>ROUNDDOWN(SUM(J46,J47)*$B$126,0)</f>
        <v>0</v>
      </c>
      <c r="K48" s="1873"/>
      <c r="L48" s="1854">
        <f>ROUNDDOWN(SUM(L46,L47)*$B$126,0)</f>
        <v>0</v>
      </c>
      <c r="M48" s="1855"/>
      <c r="N48" s="329"/>
      <c r="Q48" s="2"/>
      <c r="U48"/>
      <c r="BJ48" s="2084"/>
      <c r="BK48" s="905"/>
      <c r="BL48" s="905"/>
      <c r="BM48" s="901"/>
      <c r="BN48" s="905"/>
      <c r="BO48" s="2533"/>
      <c r="BP48" s="903"/>
      <c r="BQ48" s="901"/>
      <c r="BR48" s="1094">
        <v>15</v>
      </c>
      <c r="BS48" s="2506">
        <f>SUM(BQ48,BR48)*BP48*BN48*BM48</f>
        <v>0</v>
      </c>
      <c r="BT48" s="2522">
        <f t="shared" si="8"/>
        <v>0</v>
      </c>
      <c r="BU48" s="903"/>
      <c r="BV48" s="2546">
        <v>150</v>
      </c>
      <c r="BW48" s="2524">
        <f t="shared" si="9"/>
        <v>0</v>
      </c>
      <c r="BX48" s="903">
        <v>0</v>
      </c>
      <c r="BY48" s="2546">
        <v>51</v>
      </c>
      <c r="BZ48" s="2502">
        <f t="shared" si="10"/>
        <v>0</v>
      </c>
      <c r="CA48" s="2503"/>
      <c r="CB48" s="904"/>
      <c r="CC48" s="2512">
        <f t="shared" si="6"/>
        <v>0</v>
      </c>
      <c r="CD48" s="2548">
        <f t="shared" si="7"/>
        <v>0</v>
      </c>
    </row>
    <row r="49" spans="1:82" x14ac:dyDescent="0.25">
      <c r="A49" s="1845">
        <f>'BP1'!A48</f>
        <v>0</v>
      </c>
      <c r="B49" s="1846">
        <f>'BP1'!B48</f>
        <v>0</v>
      </c>
      <c r="C49" s="17"/>
      <c r="D49" s="1992">
        <f>'BP4'!D50</f>
        <v>55397.543628200001</v>
      </c>
      <c r="E49" s="1848">
        <f>IF(AND($J$35=$J$36,$I$35&lt;7,$I$36&lt;7),$I$36-$I$35+1,IF(AND($J$35=$J$36,$I$35&lt;7,$I$36&gt;=7),7-$I$35,IF(AND($J$35=$J$36,$I$35&gt;=7,$I$36&gt;=7),$I$36-$I$35+1,IF(AND($J$36&gt;$J$35,$I$35&gt;=7,$I$36&gt;7),7-$I$35+12,IF(AND($J514&gt;$J$35,$I$35&lt;7,$I$36&gt;=7),7-$I$35,IF(AND($J$36&gt;$J$35,$I$35&gt;=7,$I$36&lt;7),12-$I$35+1+$I$36,IF(AND($J$36&gt;$J$35,$I$35&lt;7,$I$36&lt;7),7-$I$35,IF(AND($J$36&gt;$J$35,$I$35&gt;=7,$I$36&gt;=7),12-$I$35+7))))))))</f>
        <v>9</v>
      </c>
      <c r="F49" s="2361">
        <f>IF('Cover Sheet and Summary'!M4&gt;4,'BP1'!G48,0)</f>
        <v>0</v>
      </c>
      <c r="G49" s="1849">
        <f>E49/12*F49</f>
        <v>0</v>
      </c>
      <c r="H49" s="1849"/>
      <c r="I49" s="2362">
        <v>0</v>
      </c>
      <c r="J49" s="1851">
        <f>ROUNDDOWN(L49-I49,0)</f>
        <v>0</v>
      </c>
      <c r="K49" s="1872"/>
      <c r="L49" s="1613">
        <f>ROUNDDOWN((D49*E49*F49/12),0)</f>
        <v>0</v>
      </c>
      <c r="M49" s="1309"/>
      <c r="N49" s="328"/>
      <c r="Q49" s="2"/>
      <c r="U49"/>
      <c r="BJ49" s="2084"/>
      <c r="BK49" s="905"/>
      <c r="BL49" s="905"/>
      <c r="BM49" s="901"/>
      <c r="BN49" s="905"/>
      <c r="BO49" s="2533"/>
      <c r="BP49" s="903"/>
      <c r="BQ49" s="901"/>
      <c r="BR49" s="1094">
        <v>15</v>
      </c>
      <c r="BS49" s="2506">
        <f t="shared" ref="BS49:BS50" si="11">SUM(BQ49,BR49)*BP49*BN49*BM49</f>
        <v>0</v>
      </c>
      <c r="BT49" s="2522">
        <f t="shared" si="8"/>
        <v>0</v>
      </c>
      <c r="BU49" s="903"/>
      <c r="BV49" s="2546">
        <v>150</v>
      </c>
      <c r="BW49" s="2524">
        <f t="shared" si="9"/>
        <v>0</v>
      </c>
      <c r="BX49" s="903"/>
      <c r="BY49" s="2546">
        <v>51</v>
      </c>
      <c r="BZ49" s="2502">
        <f>BX49*BY49*BO49</f>
        <v>0</v>
      </c>
      <c r="CA49" s="2503"/>
      <c r="CB49" s="904"/>
      <c r="CC49" s="2512">
        <f t="shared" si="6"/>
        <v>0</v>
      </c>
      <c r="CD49" s="2548">
        <f t="shared" si="7"/>
        <v>0</v>
      </c>
    </row>
    <row r="50" spans="1:82" x14ac:dyDescent="0.25">
      <c r="A50" s="1587">
        <f>IF(I35&lt;&gt;7,A49,"")</f>
        <v>0</v>
      </c>
      <c r="B50" s="1282"/>
      <c r="C50" s="17"/>
      <c r="D50" s="1991">
        <f>IF($AW$31=FALSE,D49,SUM(D49,(D49*'Cover Sheet and Summary'!$H$13/100)))</f>
        <v>57059.469937046</v>
      </c>
      <c r="E50" s="1807">
        <f>IF(AND($J$36=$J$35,$I$35&gt;=7),0,IF(AND($J$36=$J$35,$I$36&lt;=12),$I$36-7+1,IF(AND($J$36=$J$35,$I$36-$I$35&lt;=6),0,IF(AND($J$36=$J$35,$I$36&lt;7),0,IF(AND($J$36=$J$35,$I$36&gt;=7),$I$36-7+1,IF(AND($J$36&gt;$J$35,$I$35&lt;7,$I$36&lt;7),12-7+$I$36+1,IF(AND($J$36&gt;$J$35,$I$35&lt;7,$I$36&gt;=7),$I$36-7+1,IF(AND($J$36&gt;$J$35,$I$35&gt;=7,$I$36&lt;7),0,IF(AND($J$36&gt;$J$35,$I$35&gt;=7,$I$36&gt;=7),$I$36-7+1)))))))))</f>
        <v>3</v>
      </c>
      <c r="F50" s="2294">
        <f>F49</f>
        <v>0</v>
      </c>
      <c r="G50" s="1294">
        <f>E50/12*F50</f>
        <v>0</v>
      </c>
      <c r="H50" s="1294"/>
      <c r="I50" s="2297">
        <v>0</v>
      </c>
      <c r="J50" s="1295">
        <f>ROUNDDOWN(L50-I50,0)</f>
        <v>0</v>
      </c>
      <c r="K50" s="1872"/>
      <c r="L50" s="1296">
        <f>ROUNDDOWN((D50*E50*F50/12),0)</f>
        <v>0</v>
      </c>
      <c r="M50" s="1298">
        <f>SUM(L49,L50)</f>
        <v>0</v>
      </c>
      <c r="N50" s="328"/>
      <c r="Q50" s="2"/>
      <c r="U50"/>
      <c r="BJ50" s="2084"/>
      <c r="BK50" s="905"/>
      <c r="BL50" s="905"/>
      <c r="BM50" s="901"/>
      <c r="BN50" s="905"/>
      <c r="BO50" s="2533"/>
      <c r="BP50" s="903"/>
      <c r="BQ50" s="901"/>
      <c r="BR50" s="1094">
        <v>15</v>
      </c>
      <c r="BS50" s="2506">
        <f t="shared" si="11"/>
        <v>0</v>
      </c>
      <c r="BT50" s="2522">
        <f t="shared" si="8"/>
        <v>0</v>
      </c>
      <c r="BU50" s="903"/>
      <c r="BV50" s="2546">
        <v>150</v>
      </c>
      <c r="BW50" s="2524">
        <f t="shared" si="9"/>
        <v>0</v>
      </c>
      <c r="BX50" s="903"/>
      <c r="BY50" s="2546">
        <v>51</v>
      </c>
      <c r="BZ50" s="2502">
        <f t="shared" ref="BZ50" si="12">BX50*BY50*BO50</f>
        <v>0</v>
      </c>
      <c r="CA50" s="2503"/>
      <c r="CB50" s="904"/>
      <c r="CC50" s="2512">
        <f t="shared" si="6"/>
        <v>0</v>
      </c>
      <c r="CD50" s="2548">
        <f t="shared" si="7"/>
        <v>0</v>
      </c>
    </row>
    <row r="51" spans="1:82" ht="15.75" customHeight="1" thickBot="1" x14ac:dyDescent="0.3">
      <c r="A51" s="1852"/>
      <c r="B51" s="1853"/>
      <c r="C51" s="980"/>
      <c r="D51" s="2869" t="s">
        <v>40</v>
      </c>
      <c r="E51" s="2744"/>
      <c r="F51" s="2744"/>
      <c r="G51" s="2745"/>
      <c r="H51" s="1963"/>
      <c r="I51" s="1854">
        <f>ROUNDDOWN(SUM(I49,I50)*$B$126,0)</f>
        <v>0</v>
      </c>
      <c r="J51" s="1854">
        <f>ROUNDDOWN(SUM(J49,J50)*$B$126,0)</f>
        <v>0</v>
      </c>
      <c r="K51" s="1873"/>
      <c r="L51" s="1854">
        <f>ROUNDDOWN(SUM(L49,L50)*$B$126,0)</f>
        <v>0</v>
      </c>
      <c r="M51" s="1856"/>
      <c r="N51" s="329"/>
      <c r="Q51" s="2"/>
      <c r="U51"/>
      <c r="BF51" s="871"/>
      <c r="BJ51" s="923"/>
      <c r="BK51" s="2528"/>
      <c r="BL51" s="2528"/>
      <c r="BM51" s="2389"/>
      <c r="BN51" s="2528"/>
      <c r="BO51" s="2390"/>
      <c r="BP51" s="2536"/>
      <c r="BQ51" s="2389"/>
      <c r="BR51" s="2528"/>
      <c r="BS51" s="2532"/>
      <c r="BT51" s="2390"/>
      <c r="BU51" s="2536"/>
      <c r="BV51" s="2528"/>
      <c r="BW51" s="2538"/>
      <c r="BX51" s="1951"/>
      <c r="BY51" s="723"/>
      <c r="BZ51" s="1180"/>
      <c r="CA51" s="2540" t="s">
        <v>327</v>
      </c>
      <c r="CB51" s="2529"/>
      <c r="CC51" s="2541"/>
      <c r="CD51" s="2543">
        <f>SUM(CD45:CD50)</f>
        <v>0</v>
      </c>
    </row>
    <row r="52" spans="1:82" x14ac:dyDescent="0.25">
      <c r="A52" s="1845">
        <f>'BP1'!A51</f>
        <v>0</v>
      </c>
      <c r="B52" s="1846">
        <f>'BP1'!B51</f>
        <v>0</v>
      </c>
      <c r="C52" s="17"/>
      <c r="D52" s="1993">
        <f>'BP4'!D53</f>
        <v>42769.334779999997</v>
      </c>
      <c r="E52" s="1848">
        <f>IF(AND($J$35=$J$36,$I$35&lt;7,$I$36&lt;7),$I$36-$I$35+1,IF(AND($J$35=$J$36,$I$35&lt;7,$I$36&gt;=7),7-$I$35,IF(AND($J$35=$J$36,$I$35&gt;=7,$I$36&gt;=7),$I$36-$I$35+1,IF(AND($J$36&gt;$J$35,$I$35&gt;=7,$I$36&gt;7),7-$I$35+12,IF(AND($J517&gt;$J$35,$I$35&lt;7,$I$36&gt;=7),7-$I$35,IF(AND($J$36&gt;$J$35,$I$35&gt;=7,$I$36&lt;7),12-$I$35+1+$I$36,IF(AND($J$36&gt;$J$35,$I$35&lt;7,$I$36&lt;7),7-$I$35,IF(AND($J$36&gt;$J$35,$I$35&gt;=7,$I$36&gt;=7),12-$I$35+7))))))))</f>
        <v>9</v>
      </c>
      <c r="F52" s="2361">
        <f>IF('Cover Sheet and Summary'!M4&gt;4,'BP1'!G51,0)</f>
        <v>0</v>
      </c>
      <c r="G52" s="1857">
        <f>E52/12*F52</f>
        <v>0</v>
      </c>
      <c r="H52" s="1857"/>
      <c r="I52" s="2362">
        <v>0</v>
      </c>
      <c r="J52" s="1851">
        <f>ROUNDDOWN(L52-I52,0)</f>
        <v>0</v>
      </c>
      <c r="K52" s="1872"/>
      <c r="L52" s="1613">
        <f>ROUNDDOWN((D52*E52*F52/12),0)</f>
        <v>0</v>
      </c>
      <c r="M52" s="1309"/>
      <c r="N52" s="328"/>
      <c r="Q52" s="2"/>
      <c r="U52"/>
      <c r="BF52" s="872"/>
      <c r="BJ52" s="243"/>
      <c r="BK52" s="2519"/>
      <c r="BL52" s="2519"/>
      <c r="BM52" s="2569"/>
      <c r="BN52" s="712"/>
      <c r="BO52" s="714"/>
      <c r="BP52" s="2531"/>
      <c r="BQ52" s="712"/>
      <c r="BR52" s="712"/>
      <c r="BS52" s="712"/>
      <c r="BT52" s="714"/>
      <c r="BU52" s="2531"/>
      <c r="BV52" s="712"/>
      <c r="BW52" s="714"/>
      <c r="BX52" s="2531"/>
      <c r="BY52" s="712"/>
      <c r="BZ52" s="714"/>
      <c r="CA52" s="712"/>
      <c r="CB52" s="712"/>
      <c r="CC52" s="714"/>
      <c r="CD52" s="2354"/>
    </row>
    <row r="53" spans="1:82" x14ac:dyDescent="0.25">
      <c r="A53" s="1587">
        <f>IF(I35&lt;&gt;7,A52,"")</f>
        <v>0</v>
      </c>
      <c r="B53" s="1282"/>
      <c r="C53" s="17"/>
      <c r="D53" s="1994">
        <f>IF($AW$31=FALSE,D52,SUM(D52,(D52*'Cover Sheet and Summary'!$H$13/100)))</f>
        <v>44052.414823399995</v>
      </c>
      <c r="E53" s="1807">
        <f>IF(AND($J$36=$J$35,$I$35&gt;=7),0,IF(AND($J$36=$J$35,$I$36&lt;=12),$I$36-7+1,IF(AND($J$36=$J$35,$I$36-$I$35&lt;=6),0,IF(AND($J$36=$J$35,$I$36&lt;7),0,IF(AND($J$36=$J$35,$I$36&gt;=7),$I$36-7+1,IF(AND($J$36&gt;$J$35,$I$35&lt;7,$I$36&lt;7),12-7+$I$36+1,IF(AND($J$36&gt;$J$35,$I$35&lt;7,$I$36&gt;=7),$I$36-7+1,IF(AND($J$36&gt;$J$35,$I$35&gt;=7,$I$36&lt;7),0,IF(AND($J$36&gt;$J$35,$I$35&gt;=7,$I$36&gt;=7),$I$36-7+1)))))))))</f>
        <v>3</v>
      </c>
      <c r="F53" s="2294">
        <f>F52</f>
        <v>0</v>
      </c>
      <c r="G53" s="1831">
        <f>E53/12*F53</f>
        <v>0</v>
      </c>
      <c r="H53" s="1831"/>
      <c r="I53" s="2297">
        <v>0</v>
      </c>
      <c r="J53" s="1295">
        <f>ROUNDDOWN(L53-I53,0)</f>
        <v>0</v>
      </c>
      <c r="K53" s="1872"/>
      <c r="L53" s="1296">
        <f>ROUNDDOWN((D53*E53*F53/12),0)</f>
        <v>0</v>
      </c>
      <c r="M53" s="1298">
        <f>SUM(L52,L53)</f>
        <v>0</v>
      </c>
      <c r="N53" s="328"/>
      <c r="Q53" s="2"/>
      <c r="U53"/>
      <c r="BJ53" s="2084"/>
      <c r="BK53" s="897"/>
      <c r="BL53" s="897"/>
      <c r="BM53" s="922"/>
      <c r="BN53" s="897"/>
      <c r="BO53" s="2516"/>
      <c r="BP53" s="2843" t="s">
        <v>174</v>
      </c>
      <c r="BQ53" s="2844"/>
      <c r="BR53" s="2844"/>
      <c r="BS53" s="2844"/>
      <c r="BT53" s="2845"/>
      <c r="BU53" s="2843" t="s">
        <v>361</v>
      </c>
      <c r="BV53" s="2844"/>
      <c r="BW53" s="2845"/>
      <c r="BX53" s="2843" t="s">
        <v>183</v>
      </c>
      <c r="BY53" s="2844"/>
      <c r="BZ53" s="2845"/>
      <c r="CA53" s="2846" t="s">
        <v>3</v>
      </c>
      <c r="CB53" s="2846"/>
      <c r="CC53" s="2847"/>
      <c r="CD53" s="2539" t="s">
        <v>36</v>
      </c>
    </row>
    <row r="54" spans="1:82" ht="15.75" thickBot="1" x14ac:dyDescent="0.3">
      <c r="A54" s="1852"/>
      <c r="B54" s="1853"/>
      <c r="C54" s="980"/>
      <c r="D54" s="2869" t="s">
        <v>40</v>
      </c>
      <c r="E54" s="2744"/>
      <c r="F54" s="2744"/>
      <c r="G54" s="2745"/>
      <c r="H54" s="1963"/>
      <c r="I54" s="1854">
        <f>ROUNDDOWN(SUM(I52,I53)*$B$126,0)</f>
        <v>0</v>
      </c>
      <c r="J54" s="1854">
        <f>ROUNDDOWN(SUM(J52,J53)*$B$126,0)</f>
        <v>0</v>
      </c>
      <c r="K54" s="1873"/>
      <c r="L54" s="1854">
        <f>ROUNDDOWN(SUM(L52,L53)*$B$126,0)</f>
        <v>0</v>
      </c>
      <c r="M54" s="1856"/>
      <c r="N54" s="329"/>
      <c r="Q54" s="2"/>
      <c r="U54"/>
      <c r="BJ54" s="922" t="s">
        <v>58</v>
      </c>
      <c r="BK54" s="897"/>
      <c r="BL54" s="897"/>
      <c r="BM54" s="922"/>
      <c r="BN54" s="897"/>
      <c r="BO54" s="2516"/>
      <c r="BP54" s="922"/>
      <c r="BQ54" s="2507" t="s">
        <v>209</v>
      </c>
      <c r="BR54" s="1137" t="s">
        <v>184</v>
      </c>
      <c r="BS54" s="2515"/>
      <c r="BT54" s="2516"/>
      <c r="BU54" s="922"/>
      <c r="BV54" s="2515"/>
      <c r="BW54" s="2516"/>
      <c r="BX54" s="922"/>
      <c r="BY54" s="2515"/>
      <c r="BZ54" s="2516"/>
      <c r="CA54" s="2515"/>
      <c r="CB54" s="897"/>
      <c r="CC54" s="2516"/>
      <c r="CD54" s="2354"/>
    </row>
    <row r="55" spans="1:82" ht="15.75" thickBot="1" x14ac:dyDescent="0.3">
      <c r="A55" s="1845">
        <f>'BP1'!A54</f>
        <v>0</v>
      </c>
      <c r="B55" s="1846">
        <f>'BP1'!B54</f>
        <v>0</v>
      </c>
      <c r="C55" s="17"/>
      <c r="D55" s="1992">
        <f>'BP4'!D56</f>
        <v>0</v>
      </c>
      <c r="E55" s="1848">
        <f>IF(AND($J$35=$J$36,$I$35&lt;7,$I$36&lt;7),$I$36-$I$35+1,IF(AND($J$35=$J$36,$I$35&lt;7,$I$36&gt;=7),7-$I$35,IF(AND($J$35=$J$36,$I$35&gt;=7,$I$36&gt;=7),$I$36-$I$35+1,IF(AND($J$36&gt;$J$35,$I$35&gt;=7,$I$36&gt;7),7-$I$35+12,IF(AND($J520&gt;$J$35,$I$35&lt;7,$I$36&gt;=7),7-$I$35,IF(AND($J$36&gt;$J$35,$I$35&gt;=7,$I$36&lt;7),12-$I$35+1+$I$36,IF(AND($J$36&gt;$J$35,$I$35&lt;7,$I$36&lt;7),7-$I$35,IF(AND($J$36&gt;$J$35,$I$35&gt;=7,$I$36&gt;=7),12-$I$35+7))))))))</f>
        <v>9</v>
      </c>
      <c r="F55" s="2361">
        <f>IF('Cover Sheet and Summary'!M4&gt;4,'BP1'!G54,0)</f>
        <v>0</v>
      </c>
      <c r="G55" s="1849">
        <f>E55/12*F55</f>
        <v>0</v>
      </c>
      <c r="H55" s="1849"/>
      <c r="I55" s="2362">
        <v>0</v>
      </c>
      <c r="J55" s="1851">
        <f>ROUNDDOWN(L55-I55,0)</f>
        <v>0</v>
      </c>
      <c r="K55" s="1872"/>
      <c r="L55" s="1613">
        <f>ROUNDDOWN((D55*E55*F55/12),0)</f>
        <v>0</v>
      </c>
      <c r="M55" s="1309"/>
      <c r="N55" s="328">
        <v>0</v>
      </c>
      <c r="U55"/>
      <c r="BJ55" s="243"/>
      <c r="BK55" s="2515" t="s">
        <v>56</v>
      </c>
      <c r="BL55" s="2515" t="s">
        <v>319</v>
      </c>
      <c r="BM55" s="2558" t="s">
        <v>340</v>
      </c>
      <c r="BN55" s="2559" t="s">
        <v>303</v>
      </c>
      <c r="BO55" s="2560" t="s">
        <v>205</v>
      </c>
      <c r="BP55" s="2558" t="s">
        <v>366</v>
      </c>
      <c r="BQ55" s="2559" t="s">
        <v>176</v>
      </c>
      <c r="BR55" s="2554" t="s">
        <v>207</v>
      </c>
      <c r="BS55" s="2554" t="s">
        <v>364</v>
      </c>
      <c r="BT55" s="2555" t="s">
        <v>365</v>
      </c>
      <c r="BU55" s="2558" t="s">
        <v>206</v>
      </c>
      <c r="BV55" s="2559" t="s">
        <v>362</v>
      </c>
      <c r="BW55" s="2563" t="s">
        <v>15</v>
      </c>
      <c r="BX55" s="2558" t="s">
        <v>363</v>
      </c>
      <c r="BY55" s="2559" t="s">
        <v>362</v>
      </c>
      <c r="BZ55" s="2555" t="s">
        <v>208</v>
      </c>
      <c r="CA55" s="2574" t="s">
        <v>204</v>
      </c>
      <c r="CB55" s="2554" t="s">
        <v>3</v>
      </c>
      <c r="CC55" s="2555" t="s">
        <v>15</v>
      </c>
      <c r="CD55" s="2579"/>
    </row>
    <row r="56" spans="1:82" x14ac:dyDescent="0.25">
      <c r="A56" s="1587">
        <f>IF(I35&lt;&gt;7,A55,"")</f>
        <v>0</v>
      </c>
      <c r="B56" s="1282"/>
      <c r="C56" s="17"/>
      <c r="D56" s="1991">
        <f>IF($AW$31=FALSE,D55,SUM(D55,(D55*'Cover Sheet and Summary'!$H$13/100)))</f>
        <v>0</v>
      </c>
      <c r="E56" s="1807">
        <f>IF(AND($J$36=$J$35,$I$35&gt;=7),0,IF(AND($J$36=$J$35,$I$36&lt;=12),$I$36-7+1,IF(AND($J$36=$J$35,$I$36-$I$35&lt;=6),0,IF(AND($J$36=$J$35,$I$36&lt;7),0,IF(AND($J$36=$J$35,$I$36&gt;=7),$I$36-7+1,IF(AND($J$36&gt;$J$35,$I$35&lt;7,$I$36&lt;7),12-7+$I$36+1,IF(AND($J$36&gt;$J$35,$I$35&lt;7,$I$36&gt;=7),$I$36-7+1,IF(AND($J$36&gt;$J$35,$I$35&gt;=7,$I$36&lt;7),0,IF(AND($J$36&gt;$J$35,$I$35&gt;=7,$I$36&gt;=7),$I$36-7+1)))))))))</f>
        <v>3</v>
      </c>
      <c r="F56" s="2294">
        <f>F55</f>
        <v>0</v>
      </c>
      <c r="G56" s="1294">
        <f>E56/12*F56</f>
        <v>0</v>
      </c>
      <c r="H56" s="1294"/>
      <c r="I56" s="2297">
        <v>0</v>
      </c>
      <c r="J56" s="1295">
        <f>ROUNDDOWN(L56-I56,0)</f>
        <v>0</v>
      </c>
      <c r="K56" s="1872"/>
      <c r="L56" s="1296">
        <f>ROUNDDOWN((D56*E56*F56/12),0)</f>
        <v>0</v>
      </c>
      <c r="M56" s="1298">
        <f>SUM(L55,L56)</f>
        <v>0</v>
      </c>
      <c r="N56" s="328"/>
      <c r="U56"/>
      <c r="BJ56" s="2084"/>
      <c r="BK56" s="1093" t="s">
        <v>171</v>
      </c>
      <c r="BL56" s="1253"/>
      <c r="BM56" s="2556">
        <v>1</v>
      </c>
      <c r="BN56" s="1217">
        <v>0</v>
      </c>
      <c r="BO56" s="2387">
        <v>0</v>
      </c>
      <c r="BP56" s="2387">
        <v>0</v>
      </c>
      <c r="BQ56" s="2387">
        <v>0</v>
      </c>
      <c r="BR56" s="2388">
        <v>15</v>
      </c>
      <c r="BS56" s="2549">
        <v>0</v>
      </c>
      <c r="BT56" s="2570">
        <f>SUM(BS56*0.42)</f>
        <v>0</v>
      </c>
      <c r="BU56" s="2387"/>
      <c r="BV56" s="2564">
        <v>150</v>
      </c>
      <c r="BW56" s="2571">
        <f>BU56*BV56*BO56</f>
        <v>0</v>
      </c>
      <c r="BX56" s="2387">
        <v>0</v>
      </c>
      <c r="BY56" s="2564">
        <v>51</v>
      </c>
      <c r="BZ56" s="2572">
        <f>BX56*BY56*BO56</f>
        <v>0</v>
      </c>
      <c r="CA56" s="1850">
        <v>0</v>
      </c>
      <c r="CB56" s="1850">
        <v>0</v>
      </c>
      <c r="CC56" s="2573">
        <f t="shared" ref="CC56:CC60" si="13">SUM(CA56:CB56)</f>
        <v>0</v>
      </c>
      <c r="CD56" s="2580">
        <f t="shared" ref="CD56:CD60" si="14">BT56+BW56+BZ56+CC56</f>
        <v>0</v>
      </c>
    </row>
    <row r="57" spans="1:82" ht="15.75" thickBot="1" x14ac:dyDescent="0.3">
      <c r="A57" s="1852"/>
      <c r="B57" s="1853"/>
      <c r="C57" s="980"/>
      <c r="D57" s="2869" t="s">
        <v>40</v>
      </c>
      <c r="E57" s="2744"/>
      <c r="F57" s="2744"/>
      <c r="G57" s="2745"/>
      <c r="H57" s="1963"/>
      <c r="I57" s="1854">
        <f>ROUNDDOWN(SUM(I55,I56)*$B$126,0)</f>
        <v>0</v>
      </c>
      <c r="J57" s="1854">
        <f>ROUNDDOWN(SUM(J55,J56)*$B$126,0)</f>
        <v>0</v>
      </c>
      <c r="K57" s="1873"/>
      <c r="L57" s="1854">
        <f>ROUNDDOWN(SUM(L55,L56)*$B$126,0)</f>
        <v>0</v>
      </c>
      <c r="M57" s="1855"/>
      <c r="N57" s="329"/>
      <c r="U57"/>
      <c r="BJ57" s="2084"/>
      <c r="BK57" s="1093" t="s">
        <v>172</v>
      </c>
      <c r="BL57" s="1253"/>
      <c r="BM57" s="2395">
        <v>1</v>
      </c>
      <c r="BN57" s="905"/>
      <c r="BO57" s="901"/>
      <c r="BP57" s="901"/>
      <c r="BQ57" s="901"/>
      <c r="BR57" s="1094">
        <v>15</v>
      </c>
      <c r="BS57" s="2506">
        <v>0</v>
      </c>
      <c r="BT57" s="2521">
        <f t="shared" ref="BT57:BT60" si="15">SUM(BS57*0.42)</f>
        <v>0</v>
      </c>
      <c r="BU57" s="901"/>
      <c r="BV57" s="2546">
        <v>150</v>
      </c>
      <c r="BW57" s="2545">
        <f t="shared" ref="BW57:BW60" si="16">BU57*BV57*BO57</f>
        <v>0</v>
      </c>
      <c r="BX57" s="901"/>
      <c r="BY57" s="2546">
        <v>51</v>
      </c>
      <c r="BZ57" s="2547">
        <f t="shared" ref="BZ57:BZ58" si="17">BX57*BY57*BO57</f>
        <v>0</v>
      </c>
      <c r="CA57" s="904"/>
      <c r="CB57" s="904">
        <v>0</v>
      </c>
      <c r="CC57" s="2511">
        <f t="shared" si="13"/>
        <v>0</v>
      </c>
      <c r="CD57" s="2580">
        <f t="shared" si="14"/>
        <v>0</v>
      </c>
    </row>
    <row r="58" spans="1:82" x14ac:dyDescent="0.25">
      <c r="A58" s="1845">
        <f>'BP1'!A57</f>
        <v>0</v>
      </c>
      <c r="B58" s="1846">
        <f>'BP1'!B57</f>
        <v>0</v>
      </c>
      <c r="C58" s="17"/>
      <c r="D58" s="1992">
        <f>'BP4'!D59</f>
        <v>0</v>
      </c>
      <c r="E58" s="1848">
        <f>IF(AND($J$35=$J$36,$I$35&lt;7,$I$36&lt;7),$I$36-$I$35+1,IF(AND($J$35=$J$36,$I$35&lt;7,$I$36&gt;=7),7-$I$35,IF(AND($J$35=$J$36,$I$35&gt;=7,$I$36&gt;=7),$I$36-$I$35+1,IF(AND($J$36&gt;$J$35,$I$35&gt;=7,$I$36&gt;7),7-$I$35+12,IF(AND($J523&gt;$J$35,$I$35&lt;7,$I$36&gt;=7),7-$I$35,IF(AND($J$36&gt;$J$35,$I$35&gt;=7,$I$36&lt;7),12-$I$35+1+$I$36,IF(AND($J$36&gt;$J$35,$I$35&lt;7,$I$36&lt;7),7-$I$35,IF(AND($J$36&gt;$J$35,$I$35&gt;=7,$I$36&gt;=7),12-$I$35+7))))))))</f>
        <v>9</v>
      </c>
      <c r="F58" s="2361">
        <f>IF('Cover Sheet and Summary'!M4&gt;4,'BP1'!G57,0)</f>
        <v>0</v>
      </c>
      <c r="G58" s="1849">
        <f>E58/12*F58</f>
        <v>0</v>
      </c>
      <c r="H58" s="1849"/>
      <c r="I58" s="2362">
        <v>0</v>
      </c>
      <c r="J58" s="1851">
        <f>ROUNDDOWN(L58-I58,0)</f>
        <v>0</v>
      </c>
      <c r="K58" s="1872"/>
      <c r="L58" s="1613">
        <f>ROUNDDOWN((D58*E58*F58/12),0)</f>
        <v>0</v>
      </c>
      <c r="M58" s="1309"/>
      <c r="N58" s="328"/>
      <c r="U58"/>
      <c r="BJ58" s="2084"/>
      <c r="BK58" s="905"/>
      <c r="BL58" s="905"/>
      <c r="BM58" s="901"/>
      <c r="BN58" s="905"/>
      <c r="BO58" s="901"/>
      <c r="BP58" s="901"/>
      <c r="BQ58" s="901"/>
      <c r="BR58" s="1094">
        <v>15</v>
      </c>
      <c r="BS58" s="2506">
        <f>SUM(BQ58,BR58)*BP58*BN58*BM58</f>
        <v>0</v>
      </c>
      <c r="BT58" s="2521">
        <f t="shared" si="15"/>
        <v>0</v>
      </c>
      <c r="BU58" s="901"/>
      <c r="BV58" s="2546">
        <v>150</v>
      </c>
      <c r="BW58" s="2545">
        <f t="shared" si="16"/>
        <v>0</v>
      </c>
      <c r="BX58" s="901">
        <v>0</v>
      </c>
      <c r="BY58" s="2546">
        <v>51</v>
      </c>
      <c r="BZ58" s="2547">
        <f t="shared" si="17"/>
        <v>0</v>
      </c>
      <c r="CA58" s="904"/>
      <c r="CB58" s="904"/>
      <c r="CC58" s="2511">
        <f t="shared" si="13"/>
        <v>0</v>
      </c>
      <c r="CD58" s="2580">
        <f t="shared" si="14"/>
        <v>0</v>
      </c>
    </row>
    <row r="59" spans="1:82" x14ac:dyDescent="0.25">
      <c r="A59" s="1587">
        <f>IF(I35&lt;&gt;7,A58,"")</f>
        <v>0</v>
      </c>
      <c r="B59" s="1282"/>
      <c r="C59" s="17"/>
      <c r="D59" s="1991">
        <f>IF($AW$31=FALSE,D58,SUM(D58,(D58*'Cover Sheet and Summary'!$H$13/100)))</f>
        <v>0</v>
      </c>
      <c r="E59" s="1807">
        <f>IF(AND($J$36=$J$35,$I$35&gt;=7),0,IF(AND($J$36=$J$35,$I$36&lt;=12),$I$36-7+1,IF(AND($J$36=$J$35,$I$36-$I$35&lt;=6),0,IF(AND($J$36=$J$35,$I$36&lt;7),0,IF(AND($J$36=$J$35,$I$36&gt;=7),$I$36-7+1,IF(AND($J$36&gt;$J$35,$I$35&lt;7,$I$36&lt;7),12-7+$I$36+1,IF(AND($J$36&gt;$J$35,$I$35&lt;7,$I$36&gt;=7),$I$36-7+1,IF(AND($J$36&gt;$J$35,$I$35&gt;=7,$I$36&lt;7),0,IF(AND($J$36&gt;$J$35,$I$35&gt;=7,$I$36&gt;=7),$I$36-7+1)))))))))</f>
        <v>3</v>
      </c>
      <c r="F59" s="2294">
        <f>F58</f>
        <v>0</v>
      </c>
      <c r="G59" s="1294">
        <f>E59/12*F59</f>
        <v>0</v>
      </c>
      <c r="H59" s="1294"/>
      <c r="I59" s="2297">
        <v>0</v>
      </c>
      <c r="J59" s="2089">
        <f>ROUNDDOWN(L59-I59,0)</f>
        <v>0</v>
      </c>
      <c r="K59" s="1872"/>
      <c r="L59" s="1296">
        <f>ROUNDDOWN((D59*E59*F59/12),0)</f>
        <v>0</v>
      </c>
      <c r="M59" s="1298">
        <f>SUM(L58,L59)</f>
        <v>0</v>
      </c>
      <c r="N59" s="328"/>
      <c r="U59"/>
      <c r="BJ59" s="2084"/>
      <c r="BK59" s="905"/>
      <c r="BL59" s="905"/>
      <c r="BM59" s="901"/>
      <c r="BN59" s="905"/>
      <c r="BO59" s="901"/>
      <c r="BP59" s="901"/>
      <c r="BQ59" s="901"/>
      <c r="BR59" s="1094">
        <v>15</v>
      </c>
      <c r="BS59" s="2506">
        <f t="shared" ref="BS59:BS60" si="18">SUM(BQ59,BR59)*BP59*BN59*BM59</f>
        <v>0</v>
      </c>
      <c r="BT59" s="2521">
        <f t="shared" si="15"/>
        <v>0</v>
      </c>
      <c r="BU59" s="901"/>
      <c r="BV59" s="2546">
        <v>150</v>
      </c>
      <c r="BW59" s="2545">
        <f t="shared" si="16"/>
        <v>0</v>
      </c>
      <c r="BX59" s="901"/>
      <c r="BY59" s="2546">
        <v>51</v>
      </c>
      <c r="BZ59" s="2547">
        <f>BX59*BY59*BO59</f>
        <v>0</v>
      </c>
      <c r="CA59" s="904"/>
      <c r="CB59" s="904"/>
      <c r="CC59" s="2511">
        <f t="shared" si="13"/>
        <v>0</v>
      </c>
      <c r="CD59" s="2580">
        <f t="shared" si="14"/>
        <v>0</v>
      </c>
    </row>
    <row r="60" spans="1:82" ht="15.75" thickBot="1" x14ac:dyDescent="0.3">
      <c r="A60" s="1852"/>
      <c r="B60" s="1853"/>
      <c r="C60" s="980"/>
      <c r="D60" s="2869" t="s">
        <v>40</v>
      </c>
      <c r="E60" s="2744"/>
      <c r="F60" s="2744"/>
      <c r="G60" s="2745"/>
      <c r="H60" s="1963"/>
      <c r="I60" s="1854">
        <f>ROUNDDOWN(SUM(I58,I59)*$B$126,0)</f>
        <v>0</v>
      </c>
      <c r="J60" s="1854">
        <f>ROUNDDOWN(SUM(J58,J59)*$B$126,0)</f>
        <v>0</v>
      </c>
      <c r="K60" s="1873"/>
      <c r="L60" s="1854">
        <f>ROUNDDOWN(SUM(L58,L59)*$B$126,0)</f>
        <v>0</v>
      </c>
      <c r="M60" s="1856"/>
      <c r="N60" s="329"/>
      <c r="U60"/>
      <c r="BJ60" s="2084"/>
      <c r="BK60" s="905"/>
      <c r="BL60" s="905"/>
      <c r="BM60" s="901"/>
      <c r="BN60" s="905"/>
      <c r="BO60" s="901"/>
      <c r="BP60" s="901"/>
      <c r="BQ60" s="901"/>
      <c r="BR60" s="1094">
        <v>15</v>
      </c>
      <c r="BS60" s="2506">
        <f t="shared" si="18"/>
        <v>0</v>
      </c>
      <c r="BT60" s="2521">
        <f t="shared" si="15"/>
        <v>0</v>
      </c>
      <c r="BU60" s="901"/>
      <c r="BV60" s="2546">
        <v>150</v>
      </c>
      <c r="BW60" s="2545">
        <f t="shared" si="16"/>
        <v>0</v>
      </c>
      <c r="BX60" s="901"/>
      <c r="BY60" s="2546">
        <v>51</v>
      </c>
      <c r="BZ60" s="2547">
        <f t="shared" ref="BZ60" si="19">BX60*BY60*BO60</f>
        <v>0</v>
      </c>
      <c r="CA60" s="2525"/>
      <c r="CB60" s="2525"/>
      <c r="CC60" s="1379">
        <f t="shared" si="13"/>
        <v>0</v>
      </c>
      <c r="CD60" s="2581">
        <f t="shared" si="14"/>
        <v>0</v>
      </c>
    </row>
    <row r="61" spans="1:82" ht="16.5" thickBot="1" x14ac:dyDescent="0.3">
      <c r="A61" s="1845">
        <f>'BP1'!A60</f>
        <v>0</v>
      </c>
      <c r="B61" s="1846">
        <f>'BP1'!B60</f>
        <v>0</v>
      </c>
      <c r="C61" s="17"/>
      <c r="D61" s="1992">
        <f>'BP4'!D62</f>
        <v>0</v>
      </c>
      <c r="E61" s="1848">
        <f>IF(AND($J$35=$J$36,$I$35&lt;7,$I$36&lt;7),$I$36-$I$35+1,IF(AND($J$35=$J$36,$I$35&lt;7,$I$36&gt;=7),7-$I$35,IF(AND($J$35=$J$36,$I$35&gt;=7,$I$36&gt;=7),$I$36-$I$35+1,IF(AND($J$36&gt;$J$35,$I$35&gt;=7,$I$36&gt;7),7-$I$35+12,IF(AND($J526&gt;$J$35,$I$35&lt;7,$I$36&gt;=7),7-$I$35,IF(AND($J$36&gt;$J$35,$I$35&gt;=7,$I$36&lt;7),12-$I$35+1+$I$36,IF(AND($J$36&gt;$J$35,$I$35&lt;7,$I$36&lt;7),7-$I$35,IF(AND($J$36&gt;$J$35,$I$35&gt;=7,$I$36&gt;=7),12-$I$35+7))))))))</f>
        <v>9</v>
      </c>
      <c r="F61" s="2361">
        <f>IF('Cover Sheet and Summary'!M4&gt;4,'BP1'!G60,0)</f>
        <v>0</v>
      </c>
      <c r="G61" s="1849">
        <f>E61/12*F61</f>
        <v>0</v>
      </c>
      <c r="H61" s="1849"/>
      <c r="I61" s="2362">
        <v>0</v>
      </c>
      <c r="J61" s="1851">
        <f>ROUNDDOWN(L61-I61,0)</f>
        <v>0</v>
      </c>
      <c r="K61" s="1872"/>
      <c r="L61" s="1613">
        <f>ROUNDDOWN((D61*E61*F61/12),0)</f>
        <v>0</v>
      </c>
      <c r="M61" s="1309"/>
      <c r="N61" s="328"/>
      <c r="Q61" s="2"/>
      <c r="U61"/>
      <c r="BJ61" s="2084"/>
      <c r="BK61" s="897"/>
      <c r="BL61" s="897"/>
      <c r="BM61" s="2515"/>
      <c r="BN61" s="897"/>
      <c r="BO61" s="2515"/>
      <c r="BP61" s="2515"/>
      <c r="BQ61" s="2515"/>
      <c r="BR61" s="897"/>
      <c r="BS61" s="2515"/>
      <c r="BT61" s="2515"/>
      <c r="BU61" s="2515"/>
      <c r="BV61" s="897"/>
      <c r="BW61" s="2527"/>
      <c r="BX61" s="897"/>
      <c r="BY61" s="2519"/>
      <c r="BZ61" s="2515"/>
      <c r="CA61" s="2575" t="s">
        <v>326</v>
      </c>
      <c r="CB61" s="2576"/>
      <c r="CC61" s="2577"/>
      <c r="CD61" s="2578">
        <f>SUM(CD56:CD60)</f>
        <v>0</v>
      </c>
    </row>
    <row r="62" spans="1:82" x14ac:dyDescent="0.25">
      <c r="A62" s="1587">
        <f>IF(I35&lt;&gt;7,A61,"")</f>
        <v>0</v>
      </c>
      <c r="B62" s="1282"/>
      <c r="C62" s="17"/>
      <c r="D62" s="1991">
        <f>IF($AW$31=FALSE,D61,SUM(D61,(D61*'Cover Sheet and Summary'!$H$13/100)))</f>
        <v>0</v>
      </c>
      <c r="E62" s="1807">
        <f>IF(AND($J$36=$J$35,$I$35&gt;=7),0,IF(AND($J$36=$J$35,$I$36&lt;=12),$I$36-7+1,IF(AND($J$36=$J$35,$I$36-$I$35&lt;=6),0,IF(AND($J$36=$J$35,$I$36&lt;7),0,IF(AND($J$36=$J$35,$I$36&gt;=7),$I$36-7+1,IF(AND($J$36&gt;$J$35,$I$35&lt;7,$I$36&lt;7),12-7+$I$36+1,IF(AND($J$36&gt;$J$35,$I$35&lt;7,$I$36&gt;=7),$I$36-7+1,IF(AND($J$36&gt;$J$35,$I$35&gt;=7,$I$36&lt;7),0,IF(AND($J$36&gt;$J$35,$I$35&gt;=7,$I$36&gt;=7),$I$36-7+1)))))))))</f>
        <v>3</v>
      </c>
      <c r="F62" s="2294">
        <f>F61</f>
        <v>0</v>
      </c>
      <c r="G62" s="1294">
        <f>E62/12*F62</f>
        <v>0</v>
      </c>
      <c r="H62" s="1294"/>
      <c r="I62" s="2297">
        <v>0</v>
      </c>
      <c r="J62" s="1295">
        <f>ROUNDDOWN(L62-I62,0)</f>
        <v>0</v>
      </c>
      <c r="K62" s="1872"/>
      <c r="L62" s="1296">
        <f>ROUNDDOWN((D62*E62*F62/12),0)</f>
        <v>0</v>
      </c>
      <c r="M62" s="1298">
        <f>SUM(L61,L62)</f>
        <v>0</v>
      </c>
      <c r="N62" s="328"/>
      <c r="Q62" s="2"/>
      <c r="U62"/>
      <c r="BJ62" s="243"/>
      <c r="BK62" s="2519"/>
      <c r="BL62" s="2519"/>
      <c r="BM62" s="159"/>
      <c r="BN62" s="2519"/>
      <c r="BO62" s="2519"/>
      <c r="BP62" s="2519"/>
      <c r="BQ62" s="2519"/>
      <c r="BR62" s="2519"/>
      <c r="BS62" s="2519"/>
      <c r="BT62" s="2519"/>
      <c r="BU62" s="2519"/>
      <c r="BV62" s="2519"/>
      <c r="BW62" s="2519"/>
      <c r="BX62" s="2519"/>
      <c r="BY62" s="2519"/>
      <c r="BZ62" s="2519"/>
      <c r="CA62" s="2519"/>
      <c r="CB62" s="2519"/>
      <c r="CC62" s="2519"/>
      <c r="CD62" s="2354"/>
    </row>
    <row r="63" spans="1:82" ht="16.5" thickBot="1" x14ac:dyDescent="0.3">
      <c r="A63" s="1852"/>
      <c r="B63" s="1853"/>
      <c r="C63" s="980"/>
      <c r="D63" s="2869" t="s">
        <v>40</v>
      </c>
      <c r="E63" s="2744"/>
      <c r="F63" s="2744"/>
      <c r="G63" s="2745"/>
      <c r="H63" s="1963"/>
      <c r="I63" s="1854">
        <f>ROUNDDOWN(SUM(I61,I62)*$B$126,0)</f>
        <v>0</v>
      </c>
      <c r="J63" s="1854">
        <f>ROUNDDOWN(SUM(J61,J62)*$B$126,0)</f>
        <v>0</v>
      </c>
      <c r="K63" s="1873"/>
      <c r="L63" s="1854">
        <f>ROUNDDOWN(SUM(L61,L62)*$B$126,0)</f>
        <v>0</v>
      </c>
      <c r="M63" s="1855"/>
      <c r="N63" s="329"/>
      <c r="Q63" s="2"/>
      <c r="U63"/>
      <c r="BJ63" s="2534"/>
      <c r="BK63" s="2535"/>
      <c r="BL63" s="2535"/>
      <c r="BM63" s="2535"/>
      <c r="BN63" s="2535"/>
      <c r="BO63" s="2535"/>
      <c r="BP63" s="2535"/>
      <c r="BQ63" s="2535"/>
      <c r="BR63" s="2535"/>
      <c r="BS63" s="2535"/>
      <c r="BT63" s="2535"/>
      <c r="BU63" s="2535"/>
      <c r="BV63" s="2535"/>
      <c r="BW63" s="2535"/>
      <c r="BX63" s="2535"/>
      <c r="BY63" s="2535"/>
      <c r="BZ63" s="2535"/>
      <c r="CA63" s="2529" t="s">
        <v>367</v>
      </c>
      <c r="CB63" s="2542"/>
      <c r="CC63" s="723"/>
      <c r="CD63" s="2530">
        <f>CD41+CD51+CD61</f>
        <v>0</v>
      </c>
    </row>
    <row r="64" spans="1:82" x14ac:dyDescent="0.25">
      <c r="A64" s="1845">
        <f>'BP1'!A63</f>
        <v>0</v>
      </c>
      <c r="B64" s="1846">
        <f>'BP1'!B63</f>
        <v>0</v>
      </c>
      <c r="C64" s="17"/>
      <c r="D64" s="1992">
        <f>'BP4'!D65</f>
        <v>3</v>
      </c>
      <c r="E64" s="1848">
        <f>IF(AND($J$35=$J$36,$I$35&lt;7,$I$36&lt;7),$I$36-$I$35+1,IF(AND($J$35=$J$36,$I$35&lt;7,$I$36&gt;=7),7-$I$35,IF(AND($J$35=$J$36,$I$35&gt;=7,$I$36&gt;=7),$I$36-$I$35+1,IF(AND($J$36&gt;$J$35,$I$35&gt;=7,$I$36&gt;7),7-$I$35+12,IF(AND($J529&gt;$J$35,$I$35&lt;7,$I$36&gt;=7),7-$I$35,IF(AND($J$36&gt;$J$35,$I$35&gt;=7,$I$36&lt;7),12-$I$35+1+$I$36,IF(AND($J$36&gt;$J$35,$I$35&lt;7,$I$36&lt;7),7-$I$35,IF(AND($J$36&gt;$J$35,$I$35&gt;=7,$I$36&gt;=7),12-$I$35+7))))))))</f>
        <v>9</v>
      </c>
      <c r="F64" s="2361">
        <f>IF('Cover Sheet and Summary'!M4&gt;4,'BP1'!G63,0)</f>
        <v>0</v>
      </c>
      <c r="G64" s="1849">
        <f>E64/12*F64</f>
        <v>0</v>
      </c>
      <c r="H64" s="1849"/>
      <c r="I64" s="2362">
        <v>0</v>
      </c>
      <c r="J64" s="1851">
        <f>ROUNDDOWN(L64-I64,0)</f>
        <v>0</v>
      </c>
      <c r="K64" s="1872"/>
      <c r="L64" s="1613">
        <f>ROUNDDOWN((D64*E64*F64/12),0)</f>
        <v>0</v>
      </c>
      <c r="M64" s="1309"/>
      <c r="N64" s="328"/>
      <c r="Q64" s="2"/>
      <c r="U64"/>
      <c r="BJ64" s="911" t="s">
        <v>24</v>
      </c>
      <c r="BK64" s="2348"/>
      <c r="BL64" s="2348"/>
      <c r="BM64" s="2348"/>
      <c r="BN64" s="2348"/>
      <c r="BO64" s="2348"/>
      <c r="BP64" s="2741"/>
      <c r="BQ64" s="2742"/>
      <c r="BR64" s="910"/>
      <c r="BS64" s="910"/>
      <c r="BT64" s="910"/>
      <c r="BU64" s="910"/>
      <c r="BV64" s="910"/>
      <c r="BW64" s="910"/>
      <c r="BX64" s="910"/>
      <c r="BY64" s="910"/>
      <c r="BZ64" s="920"/>
    </row>
    <row r="65" spans="1:78" x14ac:dyDescent="0.25">
      <c r="A65" s="1587">
        <f>IF(I35&lt;&gt;7,A64,"")</f>
        <v>0</v>
      </c>
      <c r="B65" s="1282"/>
      <c r="C65" s="17"/>
      <c r="D65" s="1991">
        <f>IF($AW$31=FALSE,D64,SUM(D64,(D64*'Cover Sheet and Summary'!$H$13/100)))</f>
        <v>3.09</v>
      </c>
      <c r="E65" s="1807">
        <f>IF(AND($J$36=$J$35,$I$35&gt;=7),0,IF(AND($J$36=$J$35,$I$36&lt;=12),$I$36-7+1,IF(AND($J$36=$J$35,$I$36-$I$35&lt;=6),0,IF(AND($J$36=$J$35,$I$36&lt;7),0,IF(AND($J$36=$J$35,$I$36&gt;=7),$I$36-7+1,IF(AND($J$36&gt;$J$35,$I$35&lt;7,$I$36&lt;7),12-7+$I$36+1,IF(AND($J$36&gt;$J$35,$I$35&lt;7,$I$36&gt;=7),$I$36-7+1,IF(AND($J$36&gt;$J$35,$I$35&gt;=7,$I$36&lt;7),0,IF(AND($J$36&gt;$J$35,$I$35&gt;=7,$I$36&gt;=7),$I$36-7+1)))))))))</f>
        <v>3</v>
      </c>
      <c r="F65" s="2294">
        <f>F64</f>
        <v>0</v>
      </c>
      <c r="G65" s="1294">
        <f>E65/12*F65</f>
        <v>0</v>
      </c>
      <c r="H65" s="1294"/>
      <c r="I65" s="2297">
        <v>0</v>
      </c>
      <c r="J65" s="1295">
        <f>ROUNDDOWN(L65-I65,0)</f>
        <v>0</v>
      </c>
      <c r="K65" s="1872"/>
      <c r="L65" s="1296">
        <f>ROUNDDOWN((D65*E65*F65/12),0)</f>
        <v>0</v>
      </c>
      <c r="M65" s="1298">
        <f>SUM(L64,L65)</f>
        <v>0</v>
      </c>
      <c r="N65" s="328"/>
      <c r="Q65" s="2"/>
      <c r="U65"/>
      <c r="BJ65" s="2084"/>
      <c r="BK65" s="2352" t="s">
        <v>63</v>
      </c>
      <c r="BL65" s="2352" t="s">
        <v>319</v>
      </c>
      <c r="BM65" s="2355" t="s">
        <v>341</v>
      </c>
      <c r="BN65" s="2355" t="s">
        <v>281</v>
      </c>
      <c r="BO65" s="2355" t="s">
        <v>65</v>
      </c>
      <c r="BP65" s="2719" t="s">
        <v>15</v>
      </c>
      <c r="BQ65" s="2719"/>
      <c r="BR65" s="910"/>
      <c r="BS65" s="910"/>
      <c r="BT65" s="910"/>
      <c r="BU65" s="910"/>
      <c r="BV65" s="910"/>
      <c r="BW65" s="910"/>
      <c r="BX65" s="910"/>
      <c r="BY65" s="910"/>
      <c r="BZ65" s="910"/>
    </row>
    <row r="66" spans="1:78" ht="15.75" thickBot="1" x14ac:dyDescent="0.3">
      <c r="A66" s="1852"/>
      <c r="B66" s="1853"/>
      <c r="C66" s="980"/>
      <c r="D66" s="2869" t="s">
        <v>40</v>
      </c>
      <c r="E66" s="2744"/>
      <c r="F66" s="2744"/>
      <c r="G66" s="2745"/>
      <c r="H66" s="1963"/>
      <c r="I66" s="1854">
        <f>ROUNDDOWN(SUM(I64,I65)*$B$126,0)</f>
        <v>0</v>
      </c>
      <c r="J66" s="1854">
        <f>ROUNDDOWN(SUM(J64,J65)*$B$126,0)</f>
        <v>0</v>
      </c>
      <c r="K66" s="1873"/>
      <c r="L66" s="1854">
        <f>ROUNDDOWN(SUM(L64,L65)*$B$126,0)</f>
        <v>0</v>
      </c>
      <c r="M66" s="1856"/>
      <c r="N66" s="329"/>
      <c r="Q66" s="2"/>
      <c r="U66"/>
      <c r="BJ66" s="2084" t="s">
        <v>59</v>
      </c>
      <c r="BK66" s="905"/>
      <c r="BL66" s="905"/>
      <c r="BM66" s="901">
        <v>1</v>
      </c>
      <c r="BN66" s="901"/>
      <c r="BO66" s="907"/>
      <c r="BP66" s="2856">
        <f>BN66*BO66*BM66</f>
        <v>0</v>
      </c>
      <c r="BQ66" s="2857"/>
      <c r="BR66" s="2085">
        <f t="shared" ref="BR66:BR72" si="20">IF(BL66="Evaluation",BP66,0)</f>
        <v>0</v>
      </c>
      <c r="BS66" s="910"/>
      <c r="BT66" s="910"/>
      <c r="BU66" s="910"/>
      <c r="BV66" s="910"/>
      <c r="BW66" s="910"/>
      <c r="BX66" s="910"/>
      <c r="BY66" s="910"/>
      <c r="BZ66" s="910"/>
    </row>
    <row r="67" spans="1:78" x14ac:dyDescent="0.25">
      <c r="A67" s="1845">
        <f>'BP1'!A66</f>
        <v>0</v>
      </c>
      <c r="B67" s="1846">
        <f>'BP1'!B66</f>
        <v>0</v>
      </c>
      <c r="C67" s="17"/>
      <c r="D67" s="1992">
        <f>'BP4'!D68</f>
        <v>0</v>
      </c>
      <c r="E67" s="1848">
        <f>IF(AND($J$35=$J$36,$I$35&lt;7,$I$36&lt;7),$I$36-$I$35+1,IF(AND($J$35=$J$36,$I$35&lt;7,$I$36&gt;=7),7-$I$35,IF(AND($J$35=$J$36,$I$35&gt;=7,$I$36&gt;=7),$I$36-$I$35+1,IF(AND($J$36&gt;$J$35,$I$35&gt;=7,$I$36&gt;7),7-$I$35+12,IF(AND($J532&gt;$J$35,$I$35&lt;7,$I$36&gt;=7),7-$I$35,IF(AND($J$36&gt;$J$35,$I$35&gt;=7,$I$36&lt;7),12-$I$35+1+$I$36,IF(AND($J$36&gt;$J$35,$I$35&lt;7,$I$36&lt;7),7-$I$35,IF(AND($J$36&gt;$J$35,$I$35&gt;=7,$I$36&gt;=7),12-$I$35+7))))))))</f>
        <v>9</v>
      </c>
      <c r="F67" s="2361">
        <f>IF('Cover Sheet and Summary'!M4&gt;4,'BP1'!G66,0)</f>
        <v>0</v>
      </c>
      <c r="G67" s="1849">
        <f>E67/12*F67</f>
        <v>0</v>
      </c>
      <c r="H67" s="1849"/>
      <c r="I67" s="2362">
        <v>0</v>
      </c>
      <c r="J67" s="1851">
        <f>ROUNDDOWN(L67-I67,0)</f>
        <v>0</v>
      </c>
      <c r="K67" s="1872"/>
      <c r="L67" s="1613">
        <f>ROUNDDOWN((D67*E67*F67/12),0)</f>
        <v>0</v>
      </c>
      <c r="M67" s="1309"/>
      <c r="N67" s="328"/>
      <c r="Q67" s="2"/>
      <c r="U67"/>
      <c r="BJ67" s="2084" t="s">
        <v>23</v>
      </c>
      <c r="BK67" s="905"/>
      <c r="BL67" s="905"/>
      <c r="BM67" s="901">
        <v>1</v>
      </c>
      <c r="BN67" s="901"/>
      <c r="BO67" s="907"/>
      <c r="BP67" s="2856">
        <f t="shared" ref="BP67:BP72" si="21">BN67*BO67*BM67</f>
        <v>0</v>
      </c>
      <c r="BQ67" s="2857"/>
      <c r="BR67" s="2085">
        <f t="shared" si="20"/>
        <v>0</v>
      </c>
      <c r="BS67" s="910"/>
      <c r="BT67" s="910"/>
      <c r="BU67" s="910"/>
      <c r="BV67" s="910"/>
      <c r="BW67" s="910"/>
      <c r="BX67" s="910"/>
      <c r="BY67" s="910"/>
      <c r="BZ67" s="910"/>
    </row>
    <row r="68" spans="1:78" x14ac:dyDescent="0.25">
      <c r="A68" s="1587">
        <f>IF(I35&lt;&gt;7,A67,"")</f>
        <v>0</v>
      </c>
      <c r="B68" s="1282"/>
      <c r="C68" s="17"/>
      <c r="D68" s="1991">
        <f>IF($AW$31=FALSE,D67,SUM(D67,(D67*'Cover Sheet and Summary'!$H$13/100)))</f>
        <v>0</v>
      </c>
      <c r="E68" s="1807">
        <f>IF(AND($J$36=$J$35,$I$35&gt;=7),0,IF(AND($J$36=$J$35,$I$36&lt;=12),$I$36-7+1,IF(AND($J$36=$J$35,$I$36-$I$35&lt;=6),0,IF(AND($J$36=$J$35,$I$36&lt;7),0,IF(AND($J$36=$J$35,$I$36&gt;=7),$I$36-7+1,IF(AND($J$36&gt;$J$35,$I$35&lt;7,$I$36&lt;7),12-7+$I$36+1,IF(AND($J$36&gt;$J$35,$I$35&lt;7,$I$36&gt;=7),$I$36-7+1,IF(AND($J$36&gt;$J$35,$I$35&gt;=7,$I$36&lt;7),0,IF(AND($J$36&gt;$J$35,$I$35&gt;=7,$I$36&gt;=7),$I$36-7+1)))))))))</f>
        <v>3</v>
      </c>
      <c r="F68" s="2294">
        <f>F67</f>
        <v>0</v>
      </c>
      <c r="G68" s="1294">
        <f>E68/12*F68</f>
        <v>0</v>
      </c>
      <c r="H68" s="1294"/>
      <c r="I68" s="2297">
        <v>0</v>
      </c>
      <c r="J68" s="1295">
        <f>ROUNDDOWN(L68-I68,0)</f>
        <v>0</v>
      </c>
      <c r="K68" s="1872"/>
      <c r="L68" s="1296">
        <f>ROUNDDOWN((D68*E68*F68/12),0)</f>
        <v>0</v>
      </c>
      <c r="M68" s="1298">
        <f>SUM(L67,L68)</f>
        <v>0</v>
      </c>
      <c r="N68" s="328"/>
      <c r="Q68" s="2"/>
      <c r="U68"/>
      <c r="BJ68" s="2084" t="s">
        <v>60</v>
      </c>
      <c r="BK68" s="905"/>
      <c r="BL68" s="905"/>
      <c r="BM68" s="901">
        <v>1</v>
      </c>
      <c r="BN68" s="901"/>
      <c r="BO68" s="907"/>
      <c r="BP68" s="2856">
        <f t="shared" si="21"/>
        <v>0</v>
      </c>
      <c r="BQ68" s="2857"/>
      <c r="BR68" s="2085">
        <f t="shared" si="20"/>
        <v>0</v>
      </c>
      <c r="BS68" s="910"/>
      <c r="BT68" s="910"/>
      <c r="BU68" s="910"/>
      <c r="BV68" s="910"/>
      <c r="BW68" s="910"/>
      <c r="BX68" s="910"/>
      <c r="BY68" s="910"/>
      <c r="BZ68" s="910"/>
    </row>
    <row r="69" spans="1:78" ht="15.75" customHeight="1" thickBot="1" x14ac:dyDescent="0.3">
      <c r="A69" s="1999"/>
      <c r="B69" s="1971"/>
      <c r="C69" s="980"/>
      <c r="D69" s="2869" t="s">
        <v>40</v>
      </c>
      <c r="E69" s="2744"/>
      <c r="F69" s="2744"/>
      <c r="G69" s="2745"/>
      <c r="H69" s="1963"/>
      <c r="I69" s="1854">
        <f>ROUNDDOWN(SUM(I67,I68)*$B$126,0)</f>
        <v>0</v>
      </c>
      <c r="J69" s="1854">
        <f>ROUNDDOWN(SUM(J67,J68)*$B$126,0)</f>
        <v>0</v>
      </c>
      <c r="K69" s="1873"/>
      <c r="L69" s="1854">
        <f>ROUNDDOWN(SUM(L67,L68)*$B$126,0)</f>
        <v>0</v>
      </c>
      <c r="M69" s="1856"/>
      <c r="N69" s="329"/>
      <c r="O69" s="2"/>
      <c r="P69" s="2"/>
      <c r="Q69" s="2"/>
      <c r="U69"/>
      <c r="BJ69" s="2084" t="s">
        <v>61</v>
      </c>
      <c r="BK69" s="905"/>
      <c r="BL69" s="905"/>
      <c r="BM69" s="901">
        <v>1</v>
      </c>
      <c r="BN69" s="901"/>
      <c r="BO69" s="907"/>
      <c r="BP69" s="2856">
        <f t="shared" si="21"/>
        <v>0</v>
      </c>
      <c r="BQ69" s="2857"/>
      <c r="BR69" s="2085">
        <f t="shared" si="20"/>
        <v>0</v>
      </c>
      <c r="BS69" s="910"/>
      <c r="BT69" s="910"/>
      <c r="BU69" s="910"/>
      <c r="BV69" s="910"/>
      <c r="BW69" s="910"/>
      <c r="BX69" s="910"/>
      <c r="BY69" s="910"/>
      <c r="BZ69" s="910"/>
    </row>
    <row r="70" spans="1:78" s="38" customFormat="1" ht="17.25" customHeight="1" x14ac:dyDescent="0.25">
      <c r="A70" s="1845">
        <f>'BP1'!A69</f>
        <v>0</v>
      </c>
      <c r="B70" s="1846">
        <f>'BP1'!B69</f>
        <v>0</v>
      </c>
      <c r="C70" s="17"/>
      <c r="D70" s="1993">
        <f>'BP4'!D71</f>
        <v>0</v>
      </c>
      <c r="E70" s="1848">
        <f>IF(AND($J$35=$J$36,$I$35&lt;7,$I$36&lt;7),$I$36-$I$35+1,IF(AND($J$35=$J$36,$I$35&lt;7,$I$36&gt;=7),7-$I$35,IF(AND($J$35=$J$36,$I$35&gt;=7,$I$36&gt;=7),$I$36-$I$35+1,IF(AND($J$36&gt;$J$35,$I$35&gt;=7,$I$36&gt;7),7-$I$35+12,IF(AND($J535&gt;$J$35,$I$35&lt;7,$I$36&gt;=7),7-$I$35,IF(AND($J$36&gt;$J$35,$I$35&gt;=7,$I$36&lt;7),12-$I$35+1+$I$36,IF(AND($J$36&gt;$J$35,$I$35&lt;7,$I$36&lt;7),7-$I$35,IF(AND($J$36&gt;$J$35,$I$35&gt;=7,$I$36&gt;=7),12-$I$35+7))))))))</f>
        <v>9</v>
      </c>
      <c r="F70" s="2361">
        <f>IF('Cover Sheet and Summary'!M4&gt;4,'BP1'!G69,0)</f>
        <v>0</v>
      </c>
      <c r="G70" s="1857">
        <f>E70/12*F70</f>
        <v>0</v>
      </c>
      <c r="H70" s="1857"/>
      <c r="I70" s="2362">
        <v>0</v>
      </c>
      <c r="J70" s="1851">
        <f>ROUNDDOWN(L70-I70,0)</f>
        <v>0</v>
      </c>
      <c r="K70" s="1872"/>
      <c r="L70" s="1613">
        <f>ROUNDDOWN((D70*E70*F70/12),0)</f>
        <v>0</v>
      </c>
      <c r="M70" s="1309"/>
      <c r="N70" s="142"/>
      <c r="O70" s="100"/>
      <c r="P70" s="100"/>
      <c r="Q70" s="100"/>
      <c r="BJ70" s="2084" t="s">
        <v>62</v>
      </c>
      <c r="BK70" s="905"/>
      <c r="BL70" s="905"/>
      <c r="BM70" s="901">
        <v>1</v>
      </c>
      <c r="BN70" s="901"/>
      <c r="BO70" s="907"/>
      <c r="BP70" s="2856">
        <f t="shared" si="21"/>
        <v>0</v>
      </c>
      <c r="BQ70" s="2857"/>
      <c r="BR70" s="2085">
        <f t="shared" si="20"/>
        <v>0</v>
      </c>
      <c r="BS70" s="910"/>
      <c r="BT70" s="910"/>
      <c r="BU70" s="910"/>
      <c r="BV70" s="910"/>
      <c r="BW70" s="910"/>
      <c r="BX70" s="910"/>
      <c r="BY70" s="910"/>
      <c r="BZ70" s="910"/>
    </row>
    <row r="71" spans="1:78" s="10" customFormat="1" x14ac:dyDescent="0.25">
      <c r="A71" s="1587">
        <f>IF(I35&lt;&gt;7,A70,"")</f>
        <v>0</v>
      </c>
      <c r="B71" s="1282"/>
      <c r="C71" s="17"/>
      <c r="D71" s="1994">
        <f>IF($AW$31=FALSE,D70,SUM(D70,(D70*'Cover Sheet and Summary'!$H$13/100)))</f>
        <v>0</v>
      </c>
      <c r="E71" s="1807">
        <f>IF(AND($J$36=$J$35,$I$35&gt;=7),0,IF(AND($J$36=$J$35,$I$36&lt;=12),$I$36-7+1,IF(AND($J$36=$J$35,$I$36-$I$35&lt;=6),0,IF(AND($J$36=$J$35,$I$36&lt;7),0,IF(AND($J$36=$J$35,$I$36&gt;=7),$I$36-7+1,IF(AND($J$36&gt;$J$35,$I$35&lt;7,$I$36&lt;7),12-7+$I$36+1,IF(AND($J$36&gt;$J$35,$I$35&lt;7,$I$36&gt;=7),$I$36-7+1,IF(AND($J$36&gt;$J$35,$I$35&gt;=7,$I$36&lt;7),0,IF(AND($J$36&gt;$J$35,$I$35&gt;=7,$I$36&gt;=7),$I$36-7+1)))))))))</f>
        <v>3</v>
      </c>
      <c r="F71" s="2294">
        <f>F70</f>
        <v>0</v>
      </c>
      <c r="G71" s="1831">
        <f>E71/12*F71</f>
        <v>0</v>
      </c>
      <c r="H71" s="1831"/>
      <c r="I71" s="2297">
        <v>0</v>
      </c>
      <c r="J71" s="1959">
        <f>ROUNDDOWN(L71-I71,0)</f>
        <v>0</v>
      </c>
      <c r="K71" s="1872"/>
      <c r="L71" s="1296">
        <f>ROUNDDOWN((D71*E71*F71/12),0)</f>
        <v>0</v>
      </c>
      <c r="M71" s="1298">
        <f>SUM(L70,L71)</f>
        <v>0</v>
      </c>
      <c r="N71" s="34"/>
      <c r="O71" s="1"/>
      <c r="P71" s="1"/>
      <c r="Q71" s="1"/>
      <c r="BJ71" s="2084" t="s">
        <v>62</v>
      </c>
      <c r="BK71" s="905"/>
      <c r="BL71" s="905"/>
      <c r="BM71" s="901">
        <v>1</v>
      </c>
      <c r="BN71" s="901"/>
      <c r="BO71" s="907"/>
      <c r="BP71" s="2856">
        <f t="shared" si="21"/>
        <v>0</v>
      </c>
      <c r="BQ71" s="2857"/>
      <c r="BR71" s="2085">
        <f t="shared" si="20"/>
        <v>0</v>
      </c>
      <c r="BS71" s="910"/>
      <c r="BT71" s="910"/>
      <c r="BU71" s="910"/>
      <c r="BV71" s="910"/>
      <c r="BW71" s="910"/>
      <c r="BX71" s="910"/>
      <c r="BY71" s="910"/>
      <c r="BZ71" s="910"/>
    </row>
    <row r="72" spans="1:78" s="10" customFormat="1" ht="15.75" thickBot="1" x14ac:dyDescent="0.3">
      <c r="A72" s="1852"/>
      <c r="B72" s="1971"/>
      <c r="C72" s="980"/>
      <c r="D72" s="2869" t="s">
        <v>40</v>
      </c>
      <c r="E72" s="2744"/>
      <c r="F72" s="2744"/>
      <c r="G72" s="2745"/>
      <c r="H72" s="1963"/>
      <c r="I72" s="1854">
        <f>ROUNDDOWN(SUM(I70,I71)*$B$126,0)</f>
        <v>0</v>
      </c>
      <c r="J72" s="1854">
        <f>ROUNDDOWN(SUM(J70,J71)*$B$126,0)</f>
        <v>0</v>
      </c>
      <c r="K72" s="1873"/>
      <c r="L72" s="1854">
        <f>ROUNDDOWN(SUM(L70,L71)*$B$126,0)</f>
        <v>0</v>
      </c>
      <c r="M72" s="1856"/>
      <c r="N72" s="34"/>
      <c r="O72" s="1"/>
      <c r="P72" s="1"/>
      <c r="BJ72" s="998" t="s">
        <v>62</v>
      </c>
      <c r="BK72" s="905"/>
      <c r="BL72" s="905"/>
      <c r="BM72" s="901">
        <v>1</v>
      </c>
      <c r="BN72" s="901"/>
      <c r="BO72" s="907"/>
      <c r="BP72" s="2856">
        <f t="shared" si="21"/>
        <v>0</v>
      </c>
      <c r="BQ72" s="2857"/>
      <c r="BR72" s="2085">
        <f t="shared" si="20"/>
        <v>0</v>
      </c>
      <c r="BS72" s="897"/>
      <c r="BT72" s="897"/>
      <c r="BU72" s="897"/>
      <c r="BV72" s="897"/>
      <c r="BW72" s="897"/>
      <c r="BX72" s="897"/>
      <c r="BY72" s="897"/>
      <c r="BZ72" s="910"/>
    </row>
    <row r="73" spans="1:78" ht="15.75" thickBot="1" x14ac:dyDescent="0.3">
      <c r="A73" s="1845">
        <f>'BP1'!A72</f>
        <v>0</v>
      </c>
      <c r="B73" s="1846">
        <f>'BP1'!B72</f>
        <v>0</v>
      </c>
      <c r="C73" s="17"/>
      <c r="D73" s="1992">
        <f>'BP4'!D74</f>
        <v>0</v>
      </c>
      <c r="E73" s="1848">
        <f>IF(AND($J$35=$J$36,$I$35&lt;7,$I$36&lt;7),$I$36-$I$35+1,IF(AND($J$35=$J$36,$I$35&lt;7,$I$36&gt;=7),7-$I$35,IF(AND($J$35=$J$36,$I$35&gt;=7,$I$36&gt;=7),$I$36-$I$35+1,IF(AND($J$36&gt;$J$35,$I$35&gt;=7,$I$36&gt;7),7-$I$35+12,IF(AND($J538&gt;$J$35,$I$35&lt;7,$I$36&gt;=7),7-$I$35,IF(AND($J$36&gt;$J$35,$I$35&gt;=7,$I$36&lt;7),12-$I$35+1+$I$36,IF(AND($J$36&gt;$J$35,$I$35&lt;7,$I$36&lt;7),7-$I$35,IF(AND($J$36&gt;$J$35,$I$35&gt;=7,$I$36&gt;=7),12-$I$35+7))))))))</f>
        <v>9</v>
      </c>
      <c r="F73" s="2361">
        <f>IF('Cover Sheet and Summary'!M4&gt;4,'BP1'!G72,0)</f>
        <v>0</v>
      </c>
      <c r="G73" s="1849">
        <f>E73/12*F73</f>
        <v>0</v>
      </c>
      <c r="H73" s="1849"/>
      <c r="I73" s="2362">
        <v>0</v>
      </c>
      <c r="J73" s="1851">
        <f>ROUNDDOWN(L73-I73,0)</f>
        <v>0</v>
      </c>
      <c r="K73" s="1872"/>
      <c r="L73" s="1613">
        <f>ROUNDDOWN((D73*E73*F73/12),0)</f>
        <v>0</v>
      </c>
      <c r="M73" s="1309"/>
      <c r="N73" s="29"/>
      <c r="O73" s="2"/>
      <c r="P73" s="2"/>
      <c r="U73"/>
      <c r="BJ73" s="2832" t="s">
        <v>217</v>
      </c>
      <c r="BK73" s="2833"/>
      <c r="BL73" s="2833"/>
      <c r="BM73" s="2833"/>
      <c r="BN73" s="2833"/>
      <c r="BO73" s="2834"/>
      <c r="BP73" s="2864">
        <f>SUM(BP66,BP67,BP68,BP69,BP70,BP71,BP72)</f>
        <v>0</v>
      </c>
      <c r="BQ73" s="2865"/>
      <c r="BR73" s="897">
        <f>SUM(BR66:BR72)</f>
        <v>0</v>
      </c>
      <c r="BS73" s="897"/>
      <c r="BT73" s="897"/>
      <c r="BU73" s="897"/>
      <c r="BV73" s="897"/>
      <c r="BW73" s="897"/>
      <c r="BX73" s="897"/>
      <c r="BY73" s="897"/>
      <c r="BZ73" s="910"/>
    </row>
    <row r="74" spans="1:78" s="38" customFormat="1" ht="16.5" customHeight="1" thickBot="1" x14ac:dyDescent="0.3">
      <c r="A74" s="1587">
        <f>IF(I35&lt;&gt;7,A73,"")</f>
        <v>0</v>
      </c>
      <c r="B74" s="1282"/>
      <c r="C74" s="17"/>
      <c r="D74" s="1991">
        <f>IF($AW$31=FALSE,D73,SUM(D73,(D73*'Cover Sheet and Summary'!$H$13/100)))</f>
        <v>0</v>
      </c>
      <c r="E74" s="1807">
        <f>IF(AND($J$36=$J$35,$I$35&gt;=7),0,IF(AND($J$36=$J$35,$I$36&lt;=12),$I$36-7+1,IF(AND($J$36=$J$35,$I$36-$I$35&lt;=6),0,IF(AND($J$36=$J$35,$I$36&lt;7),0,IF(AND($J$36=$J$35,$I$36&gt;=7),$I$36-7+1,IF(AND($J$36&gt;$J$35,$I$35&lt;7,$I$36&lt;7),12-7+$I$36+1,IF(AND($J$36&gt;$J$35,$I$35&lt;7,$I$36&gt;=7),$I$36-7+1,IF(AND($J$36&gt;$J$35,$I$35&gt;=7,$I$36&lt;7),0,IF(AND($J$36&gt;$J$35,$I$35&gt;=7,$I$36&gt;=7),$I$36-7+1)))))))))</f>
        <v>3</v>
      </c>
      <c r="F74" s="2294">
        <f>F73</f>
        <v>0</v>
      </c>
      <c r="G74" s="1294">
        <f>E74/12*F74</f>
        <v>0</v>
      </c>
      <c r="H74" s="1294"/>
      <c r="I74" s="2297">
        <v>0</v>
      </c>
      <c r="J74" s="1959">
        <f>ROUNDDOWN(L74-I74,0)</f>
        <v>0</v>
      </c>
      <c r="K74" s="1872"/>
      <c r="L74" s="1296">
        <f>ROUNDDOWN((D74*E74*F74/12),0)</f>
        <v>0</v>
      </c>
      <c r="M74" s="1298">
        <f>SUM(L73,L74)</f>
        <v>0</v>
      </c>
      <c r="N74" s="20"/>
      <c r="O74" s="100"/>
      <c r="P74" s="100"/>
      <c r="BJ74" s="842"/>
      <c r="BK74" s="842"/>
      <c r="BL74" s="2360"/>
      <c r="BM74" s="2360"/>
      <c r="BN74" s="842"/>
      <c r="BO74" s="842"/>
      <c r="BP74" s="1286"/>
      <c r="BQ74" s="1286"/>
      <c r="BR74" s="897"/>
      <c r="BS74" s="897"/>
      <c r="BT74" s="897"/>
      <c r="BU74" s="897"/>
      <c r="BV74" s="897"/>
      <c r="BW74" s="897"/>
      <c r="BX74" s="897"/>
      <c r="BY74" s="897"/>
      <c r="BZ74" s="910"/>
    </row>
    <row r="75" spans="1:78" ht="15.75" thickBot="1" x14ac:dyDescent="0.3">
      <c r="A75" s="1852"/>
      <c r="B75" s="1971"/>
      <c r="C75" s="980"/>
      <c r="D75" s="2869" t="s">
        <v>40</v>
      </c>
      <c r="E75" s="2744"/>
      <c r="F75" s="2744"/>
      <c r="G75" s="2745"/>
      <c r="H75" s="1963"/>
      <c r="I75" s="1854">
        <f>ROUNDDOWN(SUM(I73,I74)*$B$126,0)</f>
        <v>0</v>
      </c>
      <c r="J75" s="1854">
        <f>ROUNDDOWN(SUM(J73,J74)*$B$126,0)</f>
        <v>0</v>
      </c>
      <c r="K75" s="1873"/>
      <c r="L75" s="1854">
        <f>ROUNDDOWN(SUM(L73,L74)*$B$126,0)</f>
        <v>0</v>
      </c>
      <c r="M75" s="1855"/>
      <c r="N75" s="20"/>
      <c r="O75" s="2"/>
      <c r="P75" s="2"/>
      <c r="U75"/>
      <c r="BJ75" s="912" t="s">
        <v>25</v>
      </c>
      <c r="BK75" s="2351" t="s">
        <v>63</v>
      </c>
      <c r="BL75" s="2348" t="s">
        <v>319</v>
      </c>
      <c r="BM75" s="2349" t="s">
        <v>341</v>
      </c>
      <c r="BN75" s="2349" t="s">
        <v>210</v>
      </c>
      <c r="BO75" s="2349" t="s">
        <v>76</v>
      </c>
      <c r="BP75" s="2860" t="s">
        <v>15</v>
      </c>
      <c r="BQ75" s="2861"/>
      <c r="BR75" s="842"/>
      <c r="BS75" s="842"/>
      <c r="BT75" s="842"/>
      <c r="BU75" s="842"/>
      <c r="BV75" s="842"/>
      <c r="BW75" s="842"/>
      <c r="BX75" s="842"/>
      <c r="BY75" s="842"/>
      <c r="BZ75" s="910"/>
    </row>
    <row r="76" spans="1:78" ht="17.25" customHeight="1" x14ac:dyDescent="0.25">
      <c r="A76" s="1845">
        <f>'BP1'!A75</f>
        <v>0</v>
      </c>
      <c r="B76" s="1846">
        <f>'BP1'!B75</f>
        <v>0</v>
      </c>
      <c r="C76" s="17"/>
      <c r="D76" s="1992">
        <f>'BP4'!D77</f>
        <v>0</v>
      </c>
      <c r="E76" s="1848">
        <f>IF(AND($J$35=$J$36,$I$35&lt;7,$I$36&lt;7),$I$36-$I$35+1,IF(AND($J$35=$J$36,$I$35&lt;7,$I$36&gt;=7),7-$I$35,IF(AND($J$35=$J$36,$I$35&gt;=7,$I$36&gt;=7),$I$36-$I$35+1,IF(AND($J$36&gt;$J$35,$I$35&gt;=7,$I$36&gt;7),7-$I$35+12,IF(AND($J541&gt;$J$35,$I$35&lt;7,$I$36&gt;=7),7-$I$35,IF(AND($J$36&gt;$J$35,$I$35&gt;=7,$I$36&lt;7),12-$I$35+1+$I$36,IF(AND($J$36&gt;$J$35,$I$35&lt;7,$I$36&lt;7),7-$I$35,IF(AND($J$36&gt;$J$35,$I$35&gt;=7,$I$36&gt;=7),12-$I$35+7))))))))</f>
        <v>9</v>
      </c>
      <c r="F76" s="2361">
        <f>IF('Cover Sheet and Summary'!M4&gt;4,'BP1'!G75,0)</f>
        <v>0</v>
      </c>
      <c r="G76" s="1849">
        <f>E76/12*F76</f>
        <v>0</v>
      </c>
      <c r="H76" s="1849"/>
      <c r="I76" s="2362">
        <v>0</v>
      </c>
      <c r="J76" s="1851">
        <f>ROUNDDOWN(L76-I76,0)</f>
        <v>0</v>
      </c>
      <c r="K76" s="1872"/>
      <c r="L76" s="1613">
        <f>ROUNDDOWN((D76*E76*F76/12),0)</f>
        <v>0</v>
      </c>
      <c r="M76" s="1309"/>
      <c r="N76" s="20"/>
      <c r="U76"/>
      <c r="BJ76" s="974" t="s">
        <v>219</v>
      </c>
      <c r="BK76" s="905"/>
      <c r="BL76" s="905"/>
      <c r="BM76" s="901">
        <v>1</v>
      </c>
      <c r="BN76" s="901"/>
      <c r="BO76" s="907"/>
      <c r="BP76" s="2856">
        <f t="shared" ref="BP76:BP80" si="22">BN76*BO76*BM76</f>
        <v>0</v>
      </c>
      <c r="BQ76" s="2857"/>
      <c r="BR76" s="2085">
        <f>IF(BL76="Evaluation",BP76,0)</f>
        <v>0</v>
      </c>
      <c r="BS76" s="913"/>
      <c r="BT76" s="913"/>
      <c r="BU76" s="913"/>
      <c r="BV76" s="913"/>
      <c r="BW76" s="913"/>
      <c r="BX76" s="913"/>
      <c r="BY76" s="913"/>
      <c r="BZ76" s="910"/>
    </row>
    <row r="77" spans="1:78" x14ac:dyDescent="0.25">
      <c r="A77" s="1587">
        <f>IF(I35&lt;&gt;7,A76,"")</f>
        <v>0</v>
      </c>
      <c r="B77" s="1282"/>
      <c r="C77" s="17"/>
      <c r="D77" s="1991">
        <f>IF($AW$31=FALSE,D76,SUM(D76,(D76*'Cover Sheet and Summary'!$H$13/100)))</f>
        <v>0</v>
      </c>
      <c r="E77" s="1807">
        <f>IF(AND($J$36=$J$35,$I$35&gt;=7),0,IF(AND($J$36=$J$35,$I$36&lt;=12),$I$36-7+1,IF(AND($J$36=$J$35,$I$36-$I$35&lt;=6),0,IF(AND($J$36=$J$35,$I$36&lt;7),0,IF(AND($J$36=$J$35,$I$36&gt;=7),$I$36-7+1,IF(AND($J$36&gt;$J$35,$I$35&lt;7,$I$36&lt;7),12-7+$I$36+1,IF(AND($J$36&gt;$J$35,$I$35&lt;7,$I$36&gt;=7),$I$36-7+1,IF(AND($J$36&gt;$J$35,$I$35&gt;=7,$I$36&lt;7),0,IF(AND($J$36&gt;$J$35,$I$35&gt;=7,$I$36&gt;=7),$I$36-7+1)))))))))</f>
        <v>3</v>
      </c>
      <c r="F77" s="2294">
        <f>F76</f>
        <v>0</v>
      </c>
      <c r="G77" s="1294">
        <f>E77/12*F77</f>
        <v>0</v>
      </c>
      <c r="H77" s="1294"/>
      <c r="I77" s="2297">
        <v>0</v>
      </c>
      <c r="J77" s="1959">
        <f>ROUNDDOWN(L77-I77,0)</f>
        <v>0</v>
      </c>
      <c r="K77" s="1872"/>
      <c r="L77" s="1296">
        <f>ROUNDDOWN((D77*E77*F77/12),0)</f>
        <v>0</v>
      </c>
      <c r="M77" s="1298">
        <f>SUM(L76,L77)</f>
        <v>0</v>
      </c>
      <c r="N77" s="328"/>
      <c r="U77"/>
      <c r="BJ77" s="914"/>
      <c r="BK77" s="905"/>
      <c r="BL77" s="905"/>
      <c r="BM77" s="901">
        <v>1</v>
      </c>
      <c r="BN77" s="901"/>
      <c r="BO77" s="907"/>
      <c r="BP77" s="2856">
        <f t="shared" si="22"/>
        <v>0</v>
      </c>
      <c r="BQ77" s="2857"/>
      <c r="BR77" s="2085">
        <f>IF(BL77="Evaluation",BP77,0)</f>
        <v>0</v>
      </c>
      <c r="BS77" s="913"/>
      <c r="BT77" s="913"/>
      <c r="BU77" s="913"/>
      <c r="BV77" s="913"/>
      <c r="BW77" s="913"/>
      <c r="BX77" s="913"/>
      <c r="BY77" s="913"/>
      <c r="BZ77" s="910"/>
    </row>
    <row r="78" spans="1:78" ht="15.75" thickBot="1" x14ac:dyDescent="0.3">
      <c r="A78" s="1852"/>
      <c r="B78" s="1971"/>
      <c r="C78" s="980"/>
      <c r="D78" s="2869" t="s">
        <v>40</v>
      </c>
      <c r="E78" s="2744"/>
      <c r="F78" s="2744"/>
      <c r="G78" s="2745"/>
      <c r="H78" s="1963"/>
      <c r="I78" s="1854">
        <f>ROUNDDOWN(SUM(I76,I77)*$B$126,0)</f>
        <v>0</v>
      </c>
      <c r="J78" s="1854">
        <f>ROUNDDOWN(SUM(J76,J77)*$B$126,0)</f>
        <v>0</v>
      </c>
      <c r="K78" s="1873"/>
      <c r="L78" s="1854">
        <f>ROUNDDOWN(SUM(L76,L77)*$B$126,0)</f>
        <v>0</v>
      </c>
      <c r="M78" s="1856"/>
      <c r="N78" s="328"/>
      <c r="U78"/>
      <c r="BJ78" s="914"/>
      <c r="BK78" s="905"/>
      <c r="BL78" s="905"/>
      <c r="BM78" s="901">
        <v>1</v>
      </c>
      <c r="BN78" s="901"/>
      <c r="BO78" s="907"/>
      <c r="BP78" s="2856">
        <f t="shared" si="22"/>
        <v>0</v>
      </c>
      <c r="BQ78" s="2857"/>
      <c r="BR78" s="2085">
        <f>IF(BL78="Evaluation",BP78,0)</f>
        <v>0</v>
      </c>
      <c r="BS78" s="910"/>
      <c r="BT78" s="910"/>
      <c r="BU78" s="910"/>
      <c r="BV78" s="910"/>
      <c r="BW78" s="910"/>
      <c r="BX78" s="910"/>
      <c r="BY78" s="910"/>
      <c r="BZ78" s="910"/>
    </row>
    <row r="79" spans="1:78" x14ac:dyDescent="0.25">
      <c r="A79" s="1845">
        <f>'BP1'!A78</f>
        <v>0</v>
      </c>
      <c r="B79" s="1846">
        <f>'BP1'!B78</f>
        <v>0</v>
      </c>
      <c r="C79" s="17"/>
      <c r="D79" s="1992">
        <f>'BP4'!D80</f>
        <v>0</v>
      </c>
      <c r="E79" s="1848">
        <f>IF(AND($J$35=$J$36,$I$35&lt;7,$I$36&lt;7),$I$36-$I$35+1,IF(AND($J$35=$J$36,$I$35&lt;7,$I$36&gt;=7),7-$I$35,IF(AND($J$35=$J$36,$I$35&gt;=7,$I$36&gt;=7),$I$36-$I$35+1,IF(AND($J$36&gt;$J$35,$I$35&gt;=7,$I$36&gt;7),7-$I$35+12,IF(AND($J544&gt;$J$35,$I$35&lt;7,$I$36&gt;=7),7-$I$35,IF(AND($J$36&gt;$J$35,$I$35&gt;=7,$I$36&lt;7),12-$I$35+1+$I$36,IF(AND($J$36&gt;$J$35,$I$35&lt;7,$I$36&lt;7),7-$I$35,IF(AND($J$36&gt;$J$35,$I$35&gt;=7,$I$36&gt;=7),12-$I$35+7))))))))</f>
        <v>9</v>
      </c>
      <c r="F79" s="2361">
        <f>IF('Cover Sheet and Summary'!M4&gt;4,'BP1'!G78,0)</f>
        <v>0</v>
      </c>
      <c r="G79" s="1849">
        <f>E79/12*F79</f>
        <v>0</v>
      </c>
      <c r="H79" s="1849"/>
      <c r="I79" s="2362">
        <v>0</v>
      </c>
      <c r="J79" s="1851">
        <f>ROUNDDOWN(L79-I79,0)</f>
        <v>0</v>
      </c>
      <c r="K79" s="1872"/>
      <c r="L79" s="1613">
        <f>ROUNDDOWN((D79*E79*F79/12),0)</f>
        <v>0</v>
      </c>
      <c r="M79" s="1309"/>
      <c r="N79" s="328"/>
      <c r="P79" s="434"/>
      <c r="U79"/>
      <c r="BJ79" s="914"/>
      <c r="BK79" s="905"/>
      <c r="BL79" s="905"/>
      <c r="BM79" s="901">
        <v>1</v>
      </c>
      <c r="BN79" s="901"/>
      <c r="BO79" s="907"/>
      <c r="BP79" s="2856">
        <f t="shared" si="22"/>
        <v>0</v>
      </c>
      <c r="BQ79" s="2857"/>
      <c r="BR79" s="2085">
        <f>IF(BL79="Evaluation",BP79,0)</f>
        <v>0</v>
      </c>
      <c r="BS79" s="913"/>
      <c r="BT79" s="913"/>
      <c r="BU79" s="913"/>
      <c r="BV79" s="913"/>
      <c r="BW79" s="913"/>
      <c r="BX79" s="913"/>
      <c r="BY79" s="913"/>
      <c r="BZ79" s="910"/>
    </row>
    <row r="80" spans="1:78" x14ac:dyDescent="0.25">
      <c r="A80" s="1587">
        <f>IF(I35&lt;&gt;7,A79,"")</f>
        <v>0</v>
      </c>
      <c r="B80" s="1282"/>
      <c r="C80" s="17"/>
      <c r="D80" s="1991">
        <f>IF($AW$31=FALSE,D79,SUM(D79,(D79*'Cover Sheet and Summary'!$H$13/100)))</f>
        <v>0</v>
      </c>
      <c r="E80" s="1807">
        <f>IF(AND($J$36=$J$35,$I$35&gt;=7),0,IF(AND($J$36=$J$35,$I$36&lt;=12),$I$36-7+1,IF(AND($J$36=$J$35,$I$36-$I$35&lt;=6),0,IF(AND($J$36=$J$35,$I$36&lt;7),0,IF(AND($J$36=$J$35,$I$36&gt;=7),$I$36-7+1,IF(AND($J$36&gt;$J$35,$I$35&lt;7,$I$36&lt;7),12-7+$I$36+1,IF(AND($J$36&gt;$J$35,$I$35&lt;7,$I$36&gt;=7),$I$36-7+1,IF(AND($J$36&gt;$J$35,$I$35&gt;=7,$I$36&lt;7),0,IF(AND($J$36&gt;$J$35,$I$35&gt;=7,$I$36&gt;=7),$I$36-7+1)))))))))</f>
        <v>3</v>
      </c>
      <c r="F80" s="2294">
        <f>F79</f>
        <v>0</v>
      </c>
      <c r="G80" s="1294">
        <f>E80/12*F80</f>
        <v>0</v>
      </c>
      <c r="H80" s="1294"/>
      <c r="I80" s="2297">
        <v>0</v>
      </c>
      <c r="J80" s="1959">
        <f>ROUNDDOWN(L80-I80,0)</f>
        <v>0</v>
      </c>
      <c r="K80" s="1872"/>
      <c r="L80" s="1296">
        <f>ROUNDDOWN((D80*E80*F80/12),0)</f>
        <v>0</v>
      </c>
      <c r="M80" s="1298">
        <f>SUM(L79,L80)</f>
        <v>0</v>
      </c>
      <c r="N80" s="328"/>
      <c r="P80" s="434"/>
      <c r="U80"/>
      <c r="BJ80" s="1007"/>
      <c r="BK80" s="905"/>
      <c r="BL80" s="905"/>
      <c r="BM80" s="901">
        <v>1</v>
      </c>
      <c r="BN80" s="901"/>
      <c r="BO80" s="907"/>
      <c r="BP80" s="2856">
        <f t="shared" si="22"/>
        <v>0</v>
      </c>
      <c r="BQ80" s="2857"/>
      <c r="BR80" s="2085">
        <f>IF(BL80="Evaluation",BP80,0)</f>
        <v>0</v>
      </c>
      <c r="BS80" s="910"/>
      <c r="BT80" s="910"/>
      <c r="BU80" s="910"/>
      <c r="BV80" s="910"/>
      <c r="BW80" s="910"/>
      <c r="BX80" s="910"/>
      <c r="BY80" s="910"/>
      <c r="BZ80" s="910"/>
    </row>
    <row r="81" spans="1:78" ht="15.75" thickBot="1" x14ac:dyDescent="0.3">
      <c r="A81" s="1852"/>
      <c r="B81" s="1971"/>
      <c r="C81" s="980"/>
      <c r="D81" s="2869" t="s">
        <v>40</v>
      </c>
      <c r="E81" s="2744"/>
      <c r="F81" s="2744"/>
      <c r="G81" s="2745"/>
      <c r="H81" s="1963"/>
      <c r="I81" s="1854">
        <f>ROUNDDOWN(SUM(I79,I80)*$B$126,0)</f>
        <v>0</v>
      </c>
      <c r="J81" s="1854">
        <f>ROUNDDOWN(SUM(J79,J80)*$B$126,0)</f>
        <v>0</v>
      </c>
      <c r="K81" s="1873"/>
      <c r="L81" s="1854">
        <f>ROUNDDOWN(SUM(L79,L80)*$B$126,0)</f>
        <v>0</v>
      </c>
      <c r="M81" s="1855"/>
      <c r="N81" s="328"/>
      <c r="U81"/>
      <c r="BJ81" s="2838" t="s">
        <v>36</v>
      </c>
      <c r="BK81" s="2839"/>
      <c r="BL81" s="2839"/>
      <c r="BM81" s="2839"/>
      <c r="BN81" s="2839"/>
      <c r="BO81" s="2840"/>
      <c r="BP81" s="2864">
        <f>SUM(BP76:BP80)</f>
        <v>0</v>
      </c>
      <c r="BQ81" s="2865"/>
      <c r="BR81" s="913">
        <f>SUM(BR76:BR80)</f>
        <v>0</v>
      </c>
      <c r="BS81" s="913"/>
      <c r="BT81" s="913"/>
      <c r="BU81" s="913"/>
      <c r="BV81" s="913"/>
      <c r="BW81" s="913"/>
      <c r="BX81" s="913"/>
      <c r="BY81" s="913"/>
      <c r="BZ81" s="910"/>
    </row>
    <row r="82" spans="1:78" ht="15.75" thickBot="1" x14ac:dyDescent="0.3">
      <c r="A82" s="1845">
        <f>'BP1'!A81</f>
        <v>0</v>
      </c>
      <c r="B82" s="1846">
        <f>'BP1'!B81</f>
        <v>0</v>
      </c>
      <c r="C82" s="17"/>
      <c r="D82" s="1992">
        <f>'BP4'!D83</f>
        <v>0</v>
      </c>
      <c r="E82" s="1848">
        <f>IF(AND($J$35=$J$36,$I$35&lt;7,$I$36&lt;7),$I$36-$I$35+1,IF(AND($J$35=$J$36,$I$35&lt;7,$I$36&gt;=7),7-$I$35,IF(AND($J$35=$J$36,$I$35&gt;=7,$I$36&gt;=7),$I$36-$I$35+1,IF(AND($J$36&gt;$J$35,$I$35&gt;=7,$I$36&gt;7),7-$I$35+12,IF(AND($J547&gt;$J$35,$I$35&lt;7,$I$36&gt;=7),7-$I$35,IF(AND($J$36&gt;$J$35,$I$35&gt;=7,$I$36&lt;7),12-$I$35+1+$I$36,IF(AND($J$36&gt;$J$35,$I$35&lt;7,$I$36&lt;7),7-$I$35,IF(AND($J$36&gt;$J$35,$I$35&gt;=7,$I$36&gt;=7),12-$I$35+7))))))))</f>
        <v>9</v>
      </c>
      <c r="F82" s="2361">
        <f>IF('Cover Sheet and Summary'!M4&gt;4,'BP1'!G81,0)</f>
        <v>0</v>
      </c>
      <c r="G82" s="1849">
        <f>E82/12*F82</f>
        <v>0</v>
      </c>
      <c r="H82" s="1849"/>
      <c r="I82" s="2362">
        <v>0</v>
      </c>
      <c r="J82" s="1851">
        <f>ROUNDDOWN(L82-I82,0)</f>
        <v>0</v>
      </c>
      <c r="K82" s="1872"/>
      <c r="L82" s="1613">
        <f>ROUNDDOWN((D82*E82*F82/12),0)</f>
        <v>0</v>
      </c>
      <c r="M82" s="1309"/>
      <c r="N82" s="328"/>
      <c r="U82"/>
      <c r="BJ82" s="913"/>
      <c r="BK82" s="913"/>
      <c r="BL82" s="2359"/>
      <c r="BM82" s="2359"/>
      <c r="BN82" s="913"/>
      <c r="BO82" s="913"/>
      <c r="BP82" s="913"/>
      <c r="BQ82" s="1043"/>
      <c r="BR82" s="910"/>
      <c r="BS82" s="910"/>
      <c r="BT82" s="910"/>
      <c r="BU82" s="910"/>
      <c r="BV82" s="910"/>
      <c r="BW82" s="910"/>
      <c r="BX82" s="910"/>
      <c r="BY82" s="910"/>
      <c r="BZ82" s="910"/>
    </row>
    <row r="83" spans="1:78" s="38" customFormat="1" ht="17.25" customHeight="1" x14ac:dyDescent="0.25">
      <c r="A83" s="1587">
        <f>IF(I35&lt;&gt;7,A82,"")</f>
        <v>0</v>
      </c>
      <c r="B83" s="1282"/>
      <c r="C83" s="17"/>
      <c r="D83" s="1991">
        <f>IF($AW$31=FALSE,D82,SUM(D82,(D82*'Cover Sheet and Summary'!$H$13/100)))</f>
        <v>0</v>
      </c>
      <c r="E83" s="1807">
        <f>IF(AND($J$36=$J$35,$I$35&gt;=7),0,IF(AND($J$36=$J$35,$I$36&lt;=12),$I$36-7+1,IF(AND($J$36=$J$35,$I$36-$I$35&lt;=6),0,IF(AND($J$36=$J$35,$I$36&lt;7),0,IF(AND($J$36=$J$35,$I$36&gt;=7),$I$36-7+1,IF(AND($J$36&gt;$J$35,$I$35&lt;7,$I$36&lt;7),12-7+$I$36+1,IF(AND($J$36&gt;$J$35,$I$35&lt;7,$I$36&gt;=7),$I$36-7+1,IF(AND($J$36&gt;$J$35,$I$35&gt;=7,$I$36&lt;7),0,IF(AND($J$36&gt;$J$35,$I$35&gt;=7,$I$36&gt;=7),$I$36-7+1)))))))))</f>
        <v>3</v>
      </c>
      <c r="F83" s="2294">
        <f>F82</f>
        <v>0</v>
      </c>
      <c r="G83" s="1294">
        <f>E83/12*F83</f>
        <v>0</v>
      </c>
      <c r="H83" s="1294"/>
      <c r="I83" s="2297">
        <v>0</v>
      </c>
      <c r="J83" s="1959">
        <f>ROUNDDOWN(L83-I83,0)</f>
        <v>0</v>
      </c>
      <c r="K83" s="1872"/>
      <c r="L83" s="1296">
        <f>ROUNDDOWN((D83*E83*F83/12),0)</f>
        <v>0</v>
      </c>
      <c r="M83" s="1298">
        <f>SUM(L82,L83)</f>
        <v>0</v>
      </c>
      <c r="N83" s="20"/>
      <c r="BJ83" s="911" t="s">
        <v>220</v>
      </c>
      <c r="BK83" s="2348" t="s">
        <v>63</v>
      </c>
      <c r="BL83" s="2348" t="s">
        <v>319</v>
      </c>
      <c r="BM83" s="2349" t="s">
        <v>341</v>
      </c>
      <c r="BN83" s="2349" t="s">
        <v>210</v>
      </c>
      <c r="BO83" s="2349" t="s">
        <v>76</v>
      </c>
      <c r="BP83" s="3048" t="s">
        <v>15</v>
      </c>
      <c r="BQ83" s="3049"/>
      <c r="BR83" s="913"/>
      <c r="BS83" s="913"/>
      <c r="BT83" s="913"/>
      <c r="BU83" s="913"/>
      <c r="BV83" s="913"/>
      <c r="BW83" s="913"/>
      <c r="BX83" s="913"/>
      <c r="BY83" s="913"/>
      <c r="BZ83" s="910"/>
    </row>
    <row r="84" spans="1:78" s="10" customFormat="1" x14ac:dyDescent="0.25">
      <c r="A84" s="2209"/>
      <c r="B84" s="2219"/>
      <c r="C84" s="17"/>
      <c r="D84" s="2815" t="s">
        <v>40</v>
      </c>
      <c r="E84" s="2816"/>
      <c r="F84" s="2816"/>
      <c r="G84" s="2876"/>
      <c r="H84" s="2220"/>
      <c r="I84" s="1401">
        <f>ROUNDDOWN(SUM(I82,I83)*$B$126,0)</f>
        <v>0</v>
      </c>
      <c r="J84" s="1401">
        <f>ROUNDDOWN(SUM(J82,J83)*$B$126,0)</f>
        <v>0</v>
      </c>
      <c r="K84" s="1872"/>
      <c r="L84" s="1401">
        <f>ROUNDDOWN(SUM(L82,L83)*$B$126,0)</f>
        <v>0</v>
      </c>
      <c r="M84" s="1308"/>
      <c r="N84" s="34"/>
      <c r="BJ84" s="906" t="s">
        <v>221</v>
      </c>
      <c r="BK84" s="917"/>
      <c r="BL84" s="2347"/>
      <c r="BM84" s="901">
        <v>1</v>
      </c>
      <c r="BN84" s="945"/>
      <c r="BO84" s="1935"/>
      <c r="BP84" s="2856">
        <f t="shared" ref="BP84:BP135" si="23">BN84*BO84*BM84</f>
        <v>0</v>
      </c>
      <c r="BQ84" s="2857"/>
      <c r="BR84" s="2085">
        <f t="shared" ref="BR84:BR115" si="24">IF(BL84="Evaluation",BP84,0)</f>
        <v>0</v>
      </c>
      <c r="BS84" s="913"/>
      <c r="BT84" s="913"/>
      <c r="BU84" s="913"/>
      <c r="BV84" s="913"/>
      <c r="BW84" s="913"/>
      <c r="BX84" s="913"/>
      <c r="BY84" s="913"/>
      <c r="BZ84" s="910"/>
    </row>
    <row r="85" spans="1:78" s="2079" customFormat="1" x14ac:dyDescent="0.25">
      <c r="A85" s="2212">
        <f>'BP1'!A84</f>
        <v>0</v>
      </c>
      <c r="B85" s="2221">
        <f>'BP1'!B84</f>
        <v>0</v>
      </c>
      <c r="C85" s="2222"/>
      <c r="D85" s="2223">
        <f>'BP4'!D122</f>
        <v>0</v>
      </c>
      <c r="E85" s="2263">
        <f>IF(AND($J$35=$J$36,$I$35&lt;7,$I$36&lt;7),$I$36-$I$35+1,IF(AND($J$35=$J$36,$I$35&lt;7,$I$36&gt;=7),7-$I$35,IF(AND($J$35=$J$36,$I$35&gt;=7,$I$36&gt;=7),$I$36-$I$35+1,IF(AND($J$36&gt;$J$35,$I$35&gt;=7,$I$36&gt;7),7-$I$35+12,IF(AND($J550&gt;$J$35,$I$35&lt;7,$I$36&gt;=7),7-$I$35,IF(AND($J$36&gt;$J$35,$I$35&gt;=7,$I$36&lt;7),12-$I$35+1+$I$36,IF(AND($J$36&gt;$J$35,$I$35&lt;7,$I$36&lt;7),7-$I$35,IF(AND($J$36&gt;$J$35,$I$35&gt;=7,$I$36&gt;=7),12-$I$35+7))))))))</f>
        <v>9</v>
      </c>
      <c r="F85" s="2296">
        <f>IF('Cover Sheet and Summary'!M40&gt;4,'BP1'!G84,0)</f>
        <v>0</v>
      </c>
      <c r="G85" s="2224">
        <f>E85/12*F85</f>
        <v>0</v>
      </c>
      <c r="H85" s="2224"/>
      <c r="I85" s="2297">
        <v>0</v>
      </c>
      <c r="J85" s="1595">
        <f>ROUNDDOWN(L85-I85,0)</f>
        <v>0</v>
      </c>
      <c r="K85" s="2217"/>
      <c r="L85" s="2215">
        <f>ROUNDDOWN((D85*E85*F85/12),0)</f>
        <v>0</v>
      </c>
      <c r="M85" s="2225"/>
      <c r="N85" s="2080"/>
      <c r="BJ85" s="906"/>
      <c r="BK85" s="917"/>
      <c r="BL85" s="2347"/>
      <c r="BM85" s="901">
        <v>1</v>
      </c>
      <c r="BN85" s="945"/>
      <c r="BO85" s="1935"/>
      <c r="BP85" s="2856">
        <f t="shared" si="23"/>
        <v>0</v>
      </c>
      <c r="BQ85" s="2857"/>
      <c r="BR85" s="2085">
        <f t="shared" si="24"/>
        <v>0</v>
      </c>
      <c r="BS85" s="2086"/>
      <c r="BT85" s="2086"/>
      <c r="BU85" s="2086"/>
      <c r="BV85" s="2086"/>
      <c r="BW85" s="2086"/>
      <c r="BX85" s="2086"/>
      <c r="BY85" s="2086"/>
      <c r="BZ85" s="2085"/>
    </row>
    <row r="86" spans="1:78" s="2079" customFormat="1" x14ac:dyDescent="0.25">
      <c r="A86" s="2226">
        <f>IF(I71&lt;&gt;7,A85,"")</f>
        <v>0</v>
      </c>
      <c r="B86" s="2246"/>
      <c r="C86" s="2222"/>
      <c r="D86" s="2223">
        <f>IF($AW$31=FALSE,D85,SUM(D85,(D85*'Cover Sheet and Summary'!$H$13/100)))</f>
        <v>0</v>
      </c>
      <c r="E86" s="1807">
        <f>IF(AND($J$36=$J$35,$I$35&gt;=7),0,IF(AND($J$36=$J$35,$I$36&lt;=12),$I$36-7+1,IF(AND($J$36=$J$35,$I$36-$I$35&lt;=6),0,IF(AND($J$36=$J$35,$I$36&lt;7),0,IF(AND($J$36=$J$35,$I$36&gt;=7),$I$36-7+1,IF(AND($J$36&gt;$J$35,$I$35&lt;7,$I$36&lt;7),12-7+$I$36+1,IF(AND($J$36&gt;$J$35,$I$35&lt;7,$I$36&gt;=7),$I$36-7+1,IF(AND($J$36&gt;$J$35,$I$35&gt;=7,$I$36&lt;7),0,IF(AND($J$36&gt;$J$35,$I$35&gt;=7,$I$36&gt;=7),$I$36-7+1)))))))))</f>
        <v>3</v>
      </c>
      <c r="F86" s="2258">
        <f>F85</f>
        <v>0</v>
      </c>
      <c r="G86" s="2224">
        <f>E86/12*F86</f>
        <v>0</v>
      </c>
      <c r="H86" s="2224"/>
      <c r="I86" s="2297">
        <v>0</v>
      </c>
      <c r="J86" s="1595">
        <f>ROUNDDOWN(L86-I86,0)</f>
        <v>0</v>
      </c>
      <c r="K86" s="2218"/>
      <c r="L86" s="2364">
        <f>ROUNDDOWN((D86*E86*F86/12),0)</f>
        <v>0</v>
      </c>
      <c r="M86" s="1298">
        <f>SUM(L85,L86)</f>
        <v>0</v>
      </c>
      <c r="N86" s="2080"/>
      <c r="BJ86" s="906"/>
      <c r="BK86" s="917"/>
      <c r="BL86" s="2347"/>
      <c r="BM86" s="901">
        <v>1</v>
      </c>
      <c r="BN86" s="945"/>
      <c r="BO86" s="1935"/>
      <c r="BP86" s="2856">
        <f t="shared" si="23"/>
        <v>0</v>
      </c>
      <c r="BQ86" s="2857"/>
      <c r="BR86" s="2085">
        <f t="shared" si="24"/>
        <v>0</v>
      </c>
      <c r="BS86" s="2086"/>
      <c r="BT86" s="2086"/>
      <c r="BU86" s="2086"/>
      <c r="BV86" s="2086"/>
      <c r="BW86" s="2086"/>
      <c r="BX86" s="2086"/>
      <c r="BY86" s="2086"/>
      <c r="BZ86" s="2085"/>
    </row>
    <row r="87" spans="1:78" s="2079" customFormat="1" x14ac:dyDescent="0.25">
      <c r="A87" s="2244"/>
      <c r="B87" s="2233"/>
      <c r="C87" s="2245"/>
      <c r="D87" s="2221" t="s">
        <v>40</v>
      </c>
      <c r="E87" s="2990" t="s">
        <v>40</v>
      </c>
      <c r="F87" s="2951"/>
      <c r="G87" s="2221"/>
      <c r="H87" s="2221"/>
      <c r="I87" s="2089">
        <f>ROUNDDOWN(SUM(I85,I86)*$B$126,0)</f>
        <v>0</v>
      </c>
      <c r="J87" s="1595">
        <f>ROUNDDOWN(SUM(J85,J86)*$B$126,0)</f>
        <v>0</v>
      </c>
      <c r="K87" s="2218"/>
      <c r="L87" s="2215">
        <f>ROUNDDOWN(SUM(L85,L86)*$B$126,0)</f>
        <v>0</v>
      </c>
      <c r="M87" s="1298"/>
      <c r="N87" s="2080"/>
      <c r="BJ87" s="906"/>
      <c r="BK87" s="917"/>
      <c r="BL87" s="2347"/>
      <c r="BM87" s="901">
        <v>1</v>
      </c>
      <c r="BN87" s="945"/>
      <c r="BO87" s="1935"/>
      <c r="BP87" s="2856">
        <f t="shared" si="23"/>
        <v>0</v>
      </c>
      <c r="BQ87" s="2857"/>
      <c r="BR87" s="2085">
        <f t="shared" si="24"/>
        <v>0</v>
      </c>
      <c r="BS87" s="2086"/>
      <c r="BT87" s="2086"/>
      <c r="BU87" s="2086"/>
      <c r="BV87" s="2086"/>
      <c r="BW87" s="2086"/>
      <c r="BX87" s="2086"/>
      <c r="BY87" s="2086"/>
      <c r="BZ87" s="2085"/>
    </row>
    <row r="88" spans="1:78" s="2079" customFormat="1" x14ac:dyDescent="0.25">
      <c r="A88" s="2212">
        <f>'BP1'!A87</f>
        <v>0</v>
      </c>
      <c r="B88" s="2221">
        <f>'BP1'!B87</f>
        <v>0</v>
      </c>
      <c r="C88" s="2222"/>
      <c r="D88" s="2223">
        <f>'BP4'!D125</f>
        <v>0</v>
      </c>
      <c r="E88" s="2263">
        <f>IF(AND($J$35=$J$36,$I$35&lt;7,$I$36&lt;7),$I$36-$I$35+1,IF(AND($J$35=$J$36,$I$35&lt;7,$I$36&gt;=7),7-$I$35,IF(AND($J$35=$J$36,$I$35&gt;=7,$I$36&gt;=7),$I$36-$I$35+1,IF(AND($J$36&gt;$J$35,$I$35&gt;=7,$I$36&gt;7),7-$I$35+12,IF(AND($J553&gt;$J$35,$I$35&lt;7,$I$36&gt;=7),7-$I$35,IF(AND($J$36&gt;$J$35,$I$35&gt;=7,$I$36&lt;7),12-$I$35+1+$I$36,IF(AND($J$36&gt;$J$35,$I$35&lt;7,$I$36&lt;7),7-$I$35,IF(AND($J$36&gt;$J$35,$I$35&gt;=7,$I$36&gt;=7),12-$I$35+7))))))))</f>
        <v>9</v>
      </c>
      <c r="F88" s="2296">
        <f>IF('Cover Sheet and Summary'!M40&gt;4,'BP1'!G87,0)</f>
        <v>0</v>
      </c>
      <c r="G88" s="2224">
        <f>E88/12*F88</f>
        <v>0</v>
      </c>
      <c r="H88" s="2224"/>
      <c r="I88" s="2297">
        <v>0</v>
      </c>
      <c r="J88" s="1595">
        <f>ROUNDDOWN(L88-I88,0)</f>
        <v>0</v>
      </c>
      <c r="K88" s="2217"/>
      <c r="L88" s="2215">
        <f>ROUNDDOWN((D88*E88*F88/12),0)</f>
        <v>0</v>
      </c>
      <c r="M88" s="2225"/>
      <c r="N88" s="2080"/>
      <c r="BJ88" s="906"/>
      <c r="BK88" s="917"/>
      <c r="BL88" s="2347"/>
      <c r="BM88" s="901">
        <v>1</v>
      </c>
      <c r="BN88" s="945"/>
      <c r="BO88" s="1935"/>
      <c r="BP88" s="2856">
        <f t="shared" si="23"/>
        <v>0</v>
      </c>
      <c r="BQ88" s="2857"/>
      <c r="BR88" s="2085">
        <f t="shared" si="24"/>
        <v>0</v>
      </c>
      <c r="BS88" s="2086"/>
      <c r="BT88" s="2086"/>
      <c r="BU88" s="2086"/>
      <c r="BV88" s="2086"/>
      <c r="BW88" s="2086"/>
      <c r="BX88" s="2086"/>
      <c r="BY88" s="2086"/>
      <c r="BZ88" s="2085"/>
    </row>
    <row r="89" spans="1:78" s="2079" customFormat="1" x14ac:dyDescent="0.25">
      <c r="A89" s="2226">
        <f>IF(I71&lt;&gt;7,A88,"")</f>
        <v>0</v>
      </c>
      <c r="B89" s="2246"/>
      <c r="C89" s="2222"/>
      <c r="D89" s="2223">
        <f>IF($AW$31=FALSE,D88,SUM(D88,(D88*'Cover Sheet and Summary'!$H$13/100)))</f>
        <v>0</v>
      </c>
      <c r="E89" s="1807">
        <f>IF(AND($J$36=$J$35,$I$35&gt;=7),0,IF(AND($J$36=$J$35,$I$36&lt;=12),$I$36-7+1,IF(AND($J$36=$J$35,$I$36-$I$35&lt;=6),0,IF(AND($J$36=$J$35,$I$36&lt;7),0,IF(AND($J$36=$J$35,$I$36&gt;=7),$I$36-7+1,IF(AND($J$36&gt;$J$35,$I$35&lt;7,$I$36&lt;7),12-7+$I$36+1,IF(AND($J$36&gt;$J$35,$I$35&lt;7,$I$36&gt;=7),$I$36-7+1,IF(AND($J$36&gt;$J$35,$I$35&gt;=7,$I$36&lt;7),0,IF(AND($J$36&gt;$J$35,$I$35&gt;=7,$I$36&gt;=7),$I$36-7+1)))))))))</f>
        <v>3</v>
      </c>
      <c r="F89" s="2258">
        <f>F88</f>
        <v>0</v>
      </c>
      <c r="G89" s="2224">
        <f>E89/12*F89</f>
        <v>0</v>
      </c>
      <c r="H89" s="2224"/>
      <c r="I89" s="2297">
        <v>0</v>
      </c>
      <c r="J89" s="1595">
        <f>ROUNDDOWN(L89-I89,0)</f>
        <v>0</v>
      </c>
      <c r="K89" s="2218"/>
      <c r="L89" s="2215">
        <f>ROUNDDOWN((D89*E89*F89/12),0)</f>
        <v>0</v>
      </c>
      <c r="M89" s="1298">
        <f>SUM(L88,L89)</f>
        <v>0</v>
      </c>
      <c r="N89" s="2080"/>
      <c r="BJ89" s="906"/>
      <c r="BK89" s="917"/>
      <c r="BL89" s="2347"/>
      <c r="BM89" s="901">
        <v>1</v>
      </c>
      <c r="BN89" s="945"/>
      <c r="BO89" s="1935"/>
      <c r="BP89" s="2856">
        <f t="shared" si="23"/>
        <v>0</v>
      </c>
      <c r="BQ89" s="2857"/>
      <c r="BR89" s="2085">
        <f t="shared" si="24"/>
        <v>0</v>
      </c>
      <c r="BS89" s="2086"/>
      <c r="BT89" s="2086"/>
      <c r="BU89" s="2086"/>
      <c r="BV89" s="2086"/>
      <c r="BW89" s="2086"/>
      <c r="BX89" s="2086"/>
      <c r="BY89" s="2086"/>
      <c r="BZ89" s="2085"/>
    </row>
    <row r="90" spans="1:78" s="2079" customFormat="1" x14ac:dyDescent="0.25">
      <c r="A90" s="2244"/>
      <c r="B90" s="1815"/>
      <c r="C90" s="2245"/>
      <c r="D90" s="2221" t="s">
        <v>40</v>
      </c>
      <c r="E90" s="2990" t="s">
        <v>40</v>
      </c>
      <c r="F90" s="2951"/>
      <c r="G90" s="2221"/>
      <c r="H90" s="2221"/>
      <c r="I90" s="2089">
        <f>ROUNDDOWN(SUM(I88,I89)*$B$126,0)</f>
        <v>0</v>
      </c>
      <c r="J90" s="1595">
        <f>ROUNDDOWN(SUM(J88,J89)*$B$126,0)</f>
        <v>0</v>
      </c>
      <c r="K90" s="2216"/>
      <c r="L90" s="2215">
        <f>ROUNDDOWN(SUM(L88,L89)*$B$126,0)</f>
        <v>0</v>
      </c>
      <c r="M90" s="1298"/>
      <c r="N90" s="2080"/>
      <c r="BJ90" s="906"/>
      <c r="BK90" s="917"/>
      <c r="BL90" s="2347"/>
      <c r="BM90" s="901">
        <v>1</v>
      </c>
      <c r="BN90" s="945"/>
      <c r="BO90" s="1935"/>
      <c r="BP90" s="2856">
        <f t="shared" si="23"/>
        <v>0</v>
      </c>
      <c r="BQ90" s="2857"/>
      <c r="BR90" s="2085">
        <f t="shared" si="24"/>
        <v>0</v>
      </c>
      <c r="BS90" s="2086"/>
      <c r="BT90" s="2086"/>
      <c r="BU90" s="2086"/>
      <c r="BV90" s="2086"/>
      <c r="BW90" s="2086"/>
      <c r="BX90" s="2086"/>
      <c r="BY90" s="2086"/>
      <c r="BZ90" s="2085"/>
    </row>
    <row r="91" spans="1:78" s="2079" customFormat="1" x14ac:dyDescent="0.25">
      <c r="A91" s="2212">
        <f>'BP1'!A90</f>
        <v>0</v>
      </c>
      <c r="B91" s="1279">
        <f>'BP1'!B90</f>
        <v>0</v>
      </c>
      <c r="C91" s="2222"/>
      <c r="D91" s="2223">
        <f>'BP4'!D128</f>
        <v>0</v>
      </c>
      <c r="E91" s="2263">
        <f>IF(AND($J$35=$J$36,$I$35&lt;7,$I$36&lt;7),$I$36-$I$35+1,IF(AND($J$35=$J$36,$I$35&lt;7,$I$36&gt;=7),7-$I$35,IF(AND($J$35=$J$36,$I$35&gt;=7,$I$36&gt;=7),$I$36-$I$35+1,IF(AND($J$36&gt;$J$35,$I$35&gt;=7,$I$36&gt;7),7-$I$35+12,IF(AND($J556&gt;$J$35,$I$35&lt;7,$I$36&gt;=7),7-$I$35,IF(AND($J$36&gt;$J$35,$I$35&gt;=7,$I$36&lt;7),12-$I$35+1+$I$36,IF(AND($J$36&gt;$J$35,$I$35&lt;7,$I$36&lt;7),7-$I$35,IF(AND($J$36&gt;$J$35,$I$35&gt;=7,$I$36&gt;=7),12-$I$35+7))))))))</f>
        <v>9</v>
      </c>
      <c r="F91" s="2296">
        <f>IF('Cover Sheet and Summary'!M40&gt;4,'BP1'!G90,0)</f>
        <v>0</v>
      </c>
      <c r="G91" s="2224">
        <f>E91/12*F91</f>
        <v>0</v>
      </c>
      <c r="H91" s="2224"/>
      <c r="I91" s="2297">
        <v>0</v>
      </c>
      <c r="J91" s="1595">
        <f>ROUNDDOWN(L91-I91,0)</f>
        <v>0</v>
      </c>
      <c r="K91" s="2217"/>
      <c r="L91" s="2215">
        <f>ROUNDDOWN((D91*E91*F91/12),0)</f>
        <v>0</v>
      </c>
      <c r="M91" s="2225"/>
      <c r="N91" s="2080"/>
      <c r="BJ91" s="906"/>
      <c r="BK91" s="917"/>
      <c r="BL91" s="2347"/>
      <c r="BM91" s="901">
        <v>1</v>
      </c>
      <c r="BN91" s="945"/>
      <c r="BO91" s="1935"/>
      <c r="BP91" s="2856">
        <f t="shared" si="23"/>
        <v>0</v>
      </c>
      <c r="BQ91" s="2857"/>
      <c r="BR91" s="2085">
        <f t="shared" si="24"/>
        <v>0</v>
      </c>
      <c r="BS91" s="2086"/>
      <c r="BT91" s="2086"/>
      <c r="BU91" s="2086"/>
      <c r="BV91" s="2086"/>
      <c r="BW91" s="2086"/>
      <c r="BX91" s="2086"/>
      <c r="BY91" s="2086"/>
      <c r="BZ91" s="2085"/>
    </row>
    <row r="92" spans="1:78" s="2079" customFormat="1" x14ac:dyDescent="0.25">
      <c r="A92" s="2226">
        <f>IF(I71&lt;&gt;7,A91,"")</f>
        <v>0</v>
      </c>
      <c r="B92" s="2246"/>
      <c r="C92" s="2222"/>
      <c r="D92" s="2223">
        <f>IF($AW$31=FALSE,D91,SUM(D91,(D91*'Cover Sheet and Summary'!$H$13/100)))</f>
        <v>0</v>
      </c>
      <c r="E92" s="1807">
        <f>IF(AND($J$36=$J$35,$I$35&gt;=7),0,IF(AND($J$36=$J$35,$I$36&lt;=12),$I$36-7+1,IF(AND($J$36=$J$35,$I$36-$I$35&lt;=6),0,IF(AND($J$36=$J$35,$I$36&lt;7),0,IF(AND($J$36=$J$35,$I$36&gt;=7),$I$36-7+1,IF(AND($J$36&gt;$J$35,$I$35&lt;7,$I$36&lt;7),12-7+$I$36+1,IF(AND($J$36&gt;$J$35,$I$35&lt;7,$I$36&gt;=7),$I$36-7+1,IF(AND($J$36&gt;$J$35,$I$35&gt;=7,$I$36&lt;7),0,IF(AND($J$36&gt;$J$35,$I$35&gt;=7,$I$36&gt;=7),$I$36-7+1)))))))))</f>
        <v>3</v>
      </c>
      <c r="F92" s="2258">
        <f>F91</f>
        <v>0</v>
      </c>
      <c r="G92" s="2224">
        <f>E92/12*F92</f>
        <v>0</v>
      </c>
      <c r="H92" s="2224"/>
      <c r="I92" s="2297">
        <v>0</v>
      </c>
      <c r="J92" s="1595">
        <f>ROUNDDOWN(L92-I92,0)</f>
        <v>0</v>
      </c>
      <c r="K92" s="2218"/>
      <c r="L92" s="2215">
        <f>ROUNDDOWN((D92*E92*F92/12),0)</f>
        <v>0</v>
      </c>
      <c r="M92" s="1298">
        <f>SUM(L91,L92)</f>
        <v>0</v>
      </c>
      <c r="N92" s="2080"/>
      <c r="BJ92" s="906"/>
      <c r="BK92" s="917"/>
      <c r="BL92" s="2347"/>
      <c r="BM92" s="901">
        <v>1</v>
      </c>
      <c r="BN92" s="945"/>
      <c r="BO92" s="1935"/>
      <c r="BP92" s="2856">
        <f t="shared" si="23"/>
        <v>0</v>
      </c>
      <c r="BQ92" s="2857"/>
      <c r="BR92" s="2085">
        <f t="shared" si="24"/>
        <v>0</v>
      </c>
      <c r="BS92" s="2086"/>
      <c r="BT92" s="2086"/>
      <c r="BU92" s="2086"/>
      <c r="BV92" s="2086"/>
      <c r="BW92" s="2086"/>
      <c r="BX92" s="2086"/>
      <c r="BY92" s="2086"/>
      <c r="BZ92" s="2085"/>
    </row>
    <row r="93" spans="1:78" s="2079" customFormat="1" x14ac:dyDescent="0.25">
      <c r="A93" s="2244"/>
      <c r="B93" s="1815"/>
      <c r="C93" s="2245"/>
      <c r="D93" s="2221" t="s">
        <v>40</v>
      </c>
      <c r="E93" s="2990" t="s">
        <v>40</v>
      </c>
      <c r="F93" s="2951"/>
      <c r="G93" s="2221"/>
      <c r="H93" s="2221"/>
      <c r="I93" s="2089">
        <f>ROUNDDOWN(SUM(I91,I92)*$B$126,0)</f>
        <v>0</v>
      </c>
      <c r="J93" s="1595">
        <f>ROUNDDOWN(SUM(J91,J92)*$B$126,0)</f>
        <v>0</v>
      </c>
      <c r="K93" s="2216"/>
      <c r="L93" s="2215">
        <f>ROUNDDOWN(SUM(L91,L92)*$B$126,0)</f>
        <v>0</v>
      </c>
      <c r="M93" s="2225"/>
      <c r="N93" s="2080"/>
      <c r="BJ93" s="906"/>
      <c r="BK93" s="917"/>
      <c r="BL93" s="2347"/>
      <c r="BM93" s="901">
        <v>1</v>
      </c>
      <c r="BN93" s="945"/>
      <c r="BO93" s="1935"/>
      <c r="BP93" s="2856">
        <f t="shared" si="23"/>
        <v>0</v>
      </c>
      <c r="BQ93" s="2857"/>
      <c r="BR93" s="2085">
        <f t="shared" si="24"/>
        <v>0</v>
      </c>
      <c r="BS93" s="2086"/>
      <c r="BT93" s="2086"/>
      <c r="BU93" s="2086"/>
      <c r="BV93" s="2086"/>
      <c r="BW93" s="2086"/>
      <c r="BX93" s="2086"/>
      <c r="BY93" s="2086"/>
      <c r="BZ93" s="2085"/>
    </row>
    <row r="94" spans="1:78" s="2079" customFormat="1" x14ac:dyDescent="0.25">
      <c r="A94" s="2212">
        <f>'BP1'!A93</f>
        <v>0</v>
      </c>
      <c r="B94" s="1279">
        <f>'BP1'!B93</f>
        <v>0</v>
      </c>
      <c r="C94" s="2222"/>
      <c r="D94" s="2223">
        <f>'BP4'!D131</f>
        <v>0</v>
      </c>
      <c r="E94" s="2263">
        <f>IF(AND($J$35=$J$36,$I$35&lt;7,$I$36&lt;7),$I$36-$I$35+1,IF(AND($J$35=$J$36,$I$35&lt;7,$I$36&gt;=7),7-$I$35,IF(AND($J$35=$J$36,$I$35&gt;=7,$I$36&gt;=7),$I$36-$I$35+1,IF(AND($J$36&gt;$J$35,$I$35&gt;=7,$I$36&gt;7),7-$I$35+12,IF(AND($J559&gt;$J$35,$I$35&lt;7,$I$36&gt;=7),7-$I$35,IF(AND($J$36&gt;$J$35,$I$35&gt;=7,$I$36&lt;7),12-$I$35+1+$I$36,IF(AND($J$36&gt;$J$35,$I$35&lt;7,$I$36&lt;7),7-$I$35,IF(AND($J$36&gt;$J$35,$I$35&gt;=7,$I$36&gt;=7),12-$I$35+7))))))))</f>
        <v>9</v>
      </c>
      <c r="F94" s="2296">
        <f>IF('Cover Sheet and Summary'!M40&gt;4,'BP1'!G93,0)</f>
        <v>0</v>
      </c>
      <c r="G94" s="2224">
        <f>E94/12*F94</f>
        <v>0</v>
      </c>
      <c r="H94" s="2224"/>
      <c r="I94" s="2297">
        <v>0</v>
      </c>
      <c r="J94" s="1595">
        <f>ROUNDDOWN(L94-I94,0)</f>
        <v>0</v>
      </c>
      <c r="K94" s="2217"/>
      <c r="L94" s="2215">
        <f>ROUNDDOWN((D94*E94*F94/12),0)</f>
        <v>0</v>
      </c>
      <c r="M94" s="2225"/>
      <c r="N94" s="2080"/>
      <c r="BJ94" s="906"/>
      <c r="BK94" s="917"/>
      <c r="BL94" s="2347"/>
      <c r="BM94" s="901">
        <v>1</v>
      </c>
      <c r="BN94" s="945"/>
      <c r="BO94" s="1935"/>
      <c r="BP94" s="2856">
        <f t="shared" si="23"/>
        <v>0</v>
      </c>
      <c r="BQ94" s="2857"/>
      <c r="BR94" s="2085">
        <f t="shared" si="24"/>
        <v>0</v>
      </c>
      <c r="BS94" s="2086"/>
      <c r="BT94" s="2086"/>
      <c r="BU94" s="2086"/>
      <c r="BV94" s="2086"/>
      <c r="BW94" s="2086"/>
      <c r="BX94" s="2086"/>
      <c r="BY94" s="2086"/>
      <c r="BZ94" s="2085"/>
    </row>
    <row r="95" spans="1:78" s="2079" customFormat="1" x14ac:dyDescent="0.25">
      <c r="A95" s="2226">
        <f>IF(I71&lt;&gt;7,A94,"")</f>
        <v>0</v>
      </c>
      <c r="B95" s="2246"/>
      <c r="C95" s="2222"/>
      <c r="D95" s="2223">
        <f>IF($AW$31=FALSE,D94,SUM(D94,(D94*'Cover Sheet and Summary'!$H$13/100)))</f>
        <v>0</v>
      </c>
      <c r="E95" s="1807">
        <f>IF(AND($J$36=$J$35,$I$35&gt;=7),0,IF(AND($J$36=$J$35,$I$36&lt;=12),$I$36-7+1,IF(AND($J$36=$J$35,$I$36-$I$35&lt;=6),0,IF(AND($J$36=$J$35,$I$36&lt;7),0,IF(AND($J$36=$J$35,$I$36&gt;=7),$I$36-7+1,IF(AND($J$36&gt;$J$35,$I$35&lt;7,$I$36&lt;7),12-7+$I$36+1,IF(AND($J$36&gt;$J$35,$I$35&lt;7,$I$36&gt;=7),$I$36-7+1,IF(AND($J$36&gt;$J$35,$I$35&gt;=7,$I$36&lt;7),0,IF(AND($J$36&gt;$J$35,$I$35&gt;=7,$I$36&gt;=7),$I$36-7+1)))))))))</f>
        <v>3</v>
      </c>
      <c r="F95" s="2258">
        <f>F94</f>
        <v>0</v>
      </c>
      <c r="G95" s="2224">
        <f>E95/12*F95</f>
        <v>0</v>
      </c>
      <c r="H95" s="2224"/>
      <c r="I95" s="2297">
        <v>0</v>
      </c>
      <c r="J95" s="1595">
        <f>ROUNDDOWN(L95-I95,0)</f>
        <v>0</v>
      </c>
      <c r="K95" s="2218"/>
      <c r="L95" s="2215">
        <f>ROUNDDOWN((D95*E95*F95/12),0)</f>
        <v>0</v>
      </c>
      <c r="M95" s="1298">
        <f>SUM(L94,L95)</f>
        <v>0</v>
      </c>
      <c r="N95" s="2080"/>
      <c r="BJ95" s="906"/>
      <c r="BK95" s="917"/>
      <c r="BL95" s="2347"/>
      <c r="BM95" s="901">
        <v>1</v>
      </c>
      <c r="BN95" s="945"/>
      <c r="BO95" s="1935"/>
      <c r="BP95" s="2856">
        <f t="shared" si="23"/>
        <v>0</v>
      </c>
      <c r="BQ95" s="2857"/>
      <c r="BR95" s="2085">
        <f t="shared" si="24"/>
        <v>0</v>
      </c>
      <c r="BS95" s="2086"/>
      <c r="BT95" s="2086"/>
      <c r="BU95" s="2086"/>
      <c r="BV95" s="2086"/>
      <c r="BW95" s="2086"/>
      <c r="BX95" s="2086"/>
      <c r="BY95" s="2086"/>
      <c r="BZ95" s="2085"/>
    </row>
    <row r="96" spans="1:78" s="2079" customFormat="1" x14ac:dyDescent="0.25">
      <c r="A96" s="2244"/>
      <c r="B96" s="1815"/>
      <c r="C96" s="2245"/>
      <c r="D96" s="2221" t="s">
        <v>40</v>
      </c>
      <c r="E96" s="2990" t="s">
        <v>40</v>
      </c>
      <c r="F96" s="2951"/>
      <c r="G96" s="2221"/>
      <c r="H96" s="2221"/>
      <c r="I96" s="2089">
        <f>ROUNDDOWN(SUM(I94,I95)*$B$126,0)</f>
        <v>0</v>
      </c>
      <c r="J96" s="1595">
        <f>ROUNDDOWN(SUM(J94,J95)*$B$126,0)</f>
        <v>0</v>
      </c>
      <c r="K96" s="2216"/>
      <c r="L96" s="2215">
        <f>ROUNDDOWN(SUM(L94,L95)*$B$126,0)</f>
        <v>0</v>
      </c>
      <c r="M96" s="1298"/>
      <c r="N96" s="2080"/>
      <c r="BJ96" s="906"/>
      <c r="BK96" s="917"/>
      <c r="BL96" s="2347"/>
      <c r="BM96" s="901">
        <v>1</v>
      </c>
      <c r="BN96" s="945"/>
      <c r="BO96" s="1935"/>
      <c r="BP96" s="2856">
        <f t="shared" si="23"/>
        <v>0</v>
      </c>
      <c r="BQ96" s="2857"/>
      <c r="BR96" s="2085">
        <f t="shared" si="24"/>
        <v>0</v>
      </c>
      <c r="BS96" s="2086"/>
      <c r="BT96" s="2086"/>
      <c r="BU96" s="2086"/>
      <c r="BV96" s="2086"/>
      <c r="BW96" s="2086"/>
      <c r="BX96" s="2086"/>
      <c r="BY96" s="2086"/>
      <c r="BZ96" s="2085"/>
    </row>
    <row r="97" spans="1:78" s="2079" customFormat="1" x14ac:dyDescent="0.25">
      <c r="A97" s="2212">
        <f>'BP1'!A96</f>
        <v>0</v>
      </c>
      <c r="B97" s="1279">
        <f>'BP1'!B96</f>
        <v>0</v>
      </c>
      <c r="C97" s="2222"/>
      <c r="D97" s="2223">
        <f>'BP4'!D134</f>
        <v>0</v>
      </c>
      <c r="E97" s="2263">
        <f>IF(AND($J$35=$J$36,$I$35&lt;7,$I$36&lt;7),$I$36-$I$35+1,IF(AND($J$35=$J$36,$I$35&lt;7,$I$36&gt;=7),7-$I$35,IF(AND($J$35=$J$36,$I$35&gt;=7,$I$36&gt;=7),$I$36-$I$35+1,IF(AND($J$36&gt;$J$35,$I$35&gt;=7,$I$36&gt;7),7-$I$35+12,IF(AND($J562&gt;$J$35,$I$35&lt;7,$I$36&gt;=7),7-$I$35,IF(AND($J$36&gt;$J$35,$I$35&gt;=7,$I$36&lt;7),12-$I$35+1+$I$36,IF(AND($J$36&gt;$J$35,$I$35&lt;7,$I$36&lt;7),7-$I$35,IF(AND($J$36&gt;$J$35,$I$35&gt;=7,$I$36&gt;=7),12-$I$35+7))))))))</f>
        <v>9</v>
      </c>
      <c r="F97" s="2296">
        <f>IF('Cover Sheet and Summary'!M40&gt;4,'BP1'!G96,0)</f>
        <v>0</v>
      </c>
      <c r="G97" s="2224">
        <f>E97/12*F97</f>
        <v>0</v>
      </c>
      <c r="H97" s="2224"/>
      <c r="I97" s="2297">
        <v>0</v>
      </c>
      <c r="J97" s="1595">
        <f>ROUNDDOWN(L97-I97,0)</f>
        <v>0</v>
      </c>
      <c r="K97" s="2217"/>
      <c r="L97" s="2215">
        <f>ROUNDDOWN((D97*E97*F97/12),0)</f>
        <v>0</v>
      </c>
      <c r="M97" s="2225"/>
      <c r="N97" s="2080"/>
      <c r="BJ97" s="906"/>
      <c r="BK97" s="917"/>
      <c r="BL97" s="2347"/>
      <c r="BM97" s="901">
        <v>1</v>
      </c>
      <c r="BN97" s="945"/>
      <c r="BO97" s="1935"/>
      <c r="BP97" s="2856">
        <f t="shared" si="23"/>
        <v>0</v>
      </c>
      <c r="BQ97" s="2857"/>
      <c r="BR97" s="2085">
        <f t="shared" si="24"/>
        <v>0</v>
      </c>
      <c r="BS97" s="2086"/>
      <c r="BT97" s="2086"/>
      <c r="BU97" s="2086"/>
      <c r="BV97" s="2086"/>
      <c r="BW97" s="2086"/>
      <c r="BX97" s="2086"/>
      <c r="BY97" s="2086"/>
      <c r="BZ97" s="2085"/>
    </row>
    <row r="98" spans="1:78" s="2079" customFormat="1" x14ac:dyDescent="0.25">
      <c r="A98" s="2226">
        <f>IF(I71&lt;&gt;7,A97,"")</f>
        <v>0</v>
      </c>
      <c r="B98" s="2246"/>
      <c r="C98" s="2222"/>
      <c r="D98" s="2223">
        <f>IF($AW$31=FALSE,D97,SUM(D97,(D97*'Cover Sheet and Summary'!$H$13/100)))</f>
        <v>0</v>
      </c>
      <c r="E98" s="1807">
        <f>IF(AND($J$36=$J$35,$I$35&gt;=7),0,IF(AND($J$36=$J$35,$I$36&lt;=12),$I$36-7+1,IF(AND($J$36=$J$35,$I$36-$I$35&lt;=6),0,IF(AND($J$36=$J$35,$I$36&lt;7),0,IF(AND($J$36=$J$35,$I$36&gt;=7),$I$36-7+1,IF(AND($J$36&gt;$J$35,$I$35&lt;7,$I$36&lt;7),12-7+$I$36+1,IF(AND($J$36&gt;$J$35,$I$35&lt;7,$I$36&gt;=7),$I$36-7+1,IF(AND($J$36&gt;$J$35,$I$35&gt;=7,$I$36&lt;7),0,IF(AND($J$36&gt;$J$35,$I$35&gt;=7,$I$36&gt;=7),$I$36-7+1)))))))))</f>
        <v>3</v>
      </c>
      <c r="F98" s="2258">
        <f>F97</f>
        <v>0</v>
      </c>
      <c r="G98" s="2224">
        <f>E98/12*F98</f>
        <v>0</v>
      </c>
      <c r="H98" s="2224"/>
      <c r="I98" s="2297">
        <v>0</v>
      </c>
      <c r="J98" s="1595">
        <f>ROUNDDOWN(L98-I98,0)</f>
        <v>0</v>
      </c>
      <c r="K98" s="2218"/>
      <c r="L98" s="2215">
        <f>ROUNDDOWN((D98*E98*F98/12),0)</f>
        <v>0</v>
      </c>
      <c r="M98" s="1298">
        <f>SUM(L97,L98)</f>
        <v>0</v>
      </c>
      <c r="N98" s="2080"/>
      <c r="BJ98" s="906"/>
      <c r="BK98" s="917"/>
      <c r="BL98" s="2347"/>
      <c r="BM98" s="901">
        <v>1</v>
      </c>
      <c r="BN98" s="945"/>
      <c r="BO98" s="1935"/>
      <c r="BP98" s="2856">
        <f t="shared" si="23"/>
        <v>0</v>
      </c>
      <c r="BQ98" s="2857"/>
      <c r="BR98" s="2085">
        <f t="shared" si="24"/>
        <v>0</v>
      </c>
      <c r="BS98" s="2086"/>
      <c r="BT98" s="2086"/>
      <c r="BU98" s="2086"/>
      <c r="BV98" s="2086"/>
      <c r="BW98" s="2086"/>
      <c r="BX98" s="2086"/>
      <c r="BY98" s="2086"/>
      <c r="BZ98" s="2085"/>
    </row>
    <row r="99" spans="1:78" s="2079" customFormat="1" x14ac:dyDescent="0.25">
      <c r="A99" s="2244"/>
      <c r="B99" s="1815"/>
      <c r="C99" s="2245"/>
      <c r="D99" s="2221" t="s">
        <v>40</v>
      </c>
      <c r="E99" s="2990" t="s">
        <v>40</v>
      </c>
      <c r="F99" s="2951"/>
      <c r="G99" s="2221"/>
      <c r="H99" s="2221"/>
      <c r="I99" s="2089">
        <f>ROUNDDOWN(SUM(I97,I98)*$B$126,0)</f>
        <v>0</v>
      </c>
      <c r="J99" s="1595">
        <f>ROUNDDOWN(SUM(J97,J98)*$B$126,0)</f>
        <v>0</v>
      </c>
      <c r="K99" s="2216"/>
      <c r="L99" s="2215">
        <f>ROUNDDOWN(SUM(L97,L98)*$B$126,0)</f>
        <v>0</v>
      </c>
      <c r="M99" s="2225"/>
      <c r="N99" s="2080"/>
      <c r="BJ99" s="906"/>
      <c r="BK99" s="917"/>
      <c r="BL99" s="2347"/>
      <c r="BM99" s="901">
        <v>1</v>
      </c>
      <c r="BN99" s="945"/>
      <c r="BO99" s="1935"/>
      <c r="BP99" s="2856">
        <f t="shared" si="23"/>
        <v>0</v>
      </c>
      <c r="BQ99" s="2857"/>
      <c r="BR99" s="2085">
        <f t="shared" si="24"/>
        <v>0</v>
      </c>
      <c r="BS99" s="2086"/>
      <c r="BT99" s="2086"/>
      <c r="BU99" s="2086"/>
      <c r="BV99" s="2086"/>
      <c r="BW99" s="2086"/>
      <c r="BX99" s="2086"/>
      <c r="BY99" s="2086"/>
      <c r="BZ99" s="2085"/>
    </row>
    <row r="100" spans="1:78" s="2079" customFormat="1" x14ac:dyDescent="0.25">
      <c r="A100" s="2212">
        <f>'BP1'!A99</f>
        <v>0</v>
      </c>
      <c r="B100" s="1279">
        <f>'BP1'!B99</f>
        <v>0</v>
      </c>
      <c r="C100" s="2222"/>
      <c r="D100" s="2223">
        <f>'BP4'!D137</f>
        <v>0</v>
      </c>
      <c r="E100" s="2263">
        <f>IF(AND($J$35=$J$36,$I$35&lt;7,$I$36&lt;7),$I$36-$I$35+1,IF(AND($J$35=$J$36,$I$35&lt;7,$I$36&gt;=7),7-$I$35,IF(AND($J$35=$J$36,$I$35&gt;=7,$I$36&gt;=7),$I$36-$I$35+1,IF(AND($J$36&gt;$J$35,$I$35&gt;=7,$I$36&gt;7),7-$I$35+12,IF(AND($J565&gt;$J$35,$I$35&lt;7,$I$36&gt;=7),7-$I$35,IF(AND($J$36&gt;$J$35,$I$35&gt;=7,$I$36&lt;7),12-$I$35+1+$I$36,IF(AND($J$36&gt;$J$35,$I$35&lt;7,$I$36&lt;7),7-$I$35,IF(AND($J$36&gt;$J$35,$I$35&gt;=7,$I$36&gt;=7),12-$I$35+7))))))))</f>
        <v>9</v>
      </c>
      <c r="F100" s="2296">
        <f>IF('Cover Sheet and Summary'!M40&gt;4,'BP1'!G99,0)</f>
        <v>0</v>
      </c>
      <c r="G100" s="2224">
        <f>E100/12*F100</f>
        <v>0</v>
      </c>
      <c r="H100" s="2224"/>
      <c r="I100" s="2297">
        <v>0</v>
      </c>
      <c r="J100" s="1595">
        <f>ROUNDDOWN(L100-I100,0)</f>
        <v>0</v>
      </c>
      <c r="K100" s="2217"/>
      <c r="L100" s="2215">
        <f>ROUNDDOWN((D100*E100*F100/12),0)</f>
        <v>0</v>
      </c>
      <c r="M100" s="2225"/>
      <c r="N100" s="2080"/>
      <c r="BJ100" s="906"/>
      <c r="BK100" s="917"/>
      <c r="BL100" s="2347"/>
      <c r="BM100" s="901">
        <v>1</v>
      </c>
      <c r="BN100" s="945"/>
      <c r="BO100" s="1935"/>
      <c r="BP100" s="2856">
        <f t="shared" si="23"/>
        <v>0</v>
      </c>
      <c r="BQ100" s="2857"/>
      <c r="BR100" s="2085">
        <f t="shared" si="24"/>
        <v>0</v>
      </c>
      <c r="BS100" s="2086"/>
      <c r="BT100" s="2086"/>
      <c r="BU100" s="2086"/>
      <c r="BV100" s="2086"/>
      <c r="BW100" s="2086"/>
      <c r="BX100" s="2086"/>
      <c r="BY100" s="2086"/>
      <c r="BZ100" s="2085"/>
    </row>
    <row r="101" spans="1:78" s="2079" customFormat="1" x14ac:dyDescent="0.25">
      <c r="A101" s="2226">
        <f>IF(I71&lt;&gt;7,A100,"")</f>
        <v>0</v>
      </c>
      <c r="B101" s="2246"/>
      <c r="C101" s="2222"/>
      <c r="D101" s="2223">
        <f>IF($AW$31=FALSE,D100,SUM(D100,(D100*'Cover Sheet and Summary'!$H$13/100)))</f>
        <v>0</v>
      </c>
      <c r="E101" s="1807">
        <f>IF(AND($J$36=$J$35,$I$35&gt;=7),0,IF(AND($J$36=$J$35,$I$36&lt;=12),$I$36-7+1,IF(AND($J$36=$J$35,$I$36-$I$35&lt;=6),0,IF(AND($J$36=$J$35,$I$36&lt;7),0,IF(AND($J$36=$J$35,$I$36&gt;=7),$I$36-7+1,IF(AND($J$36&gt;$J$35,$I$35&lt;7,$I$36&lt;7),12-7+$I$36+1,IF(AND($J$36&gt;$J$35,$I$35&lt;7,$I$36&gt;=7),$I$36-7+1,IF(AND($J$36&gt;$J$35,$I$35&gt;=7,$I$36&lt;7),0,IF(AND($J$36&gt;$J$35,$I$35&gt;=7,$I$36&gt;=7),$I$36-7+1)))))))))</f>
        <v>3</v>
      </c>
      <c r="F101" s="2258">
        <f>F100</f>
        <v>0</v>
      </c>
      <c r="G101" s="2224">
        <f>E101/12*F101</f>
        <v>0</v>
      </c>
      <c r="H101" s="2224"/>
      <c r="I101" s="2297">
        <v>0</v>
      </c>
      <c r="J101" s="1595">
        <f>ROUNDDOWN(L101-I101,0)</f>
        <v>0</v>
      </c>
      <c r="K101" s="2218"/>
      <c r="L101" s="2215">
        <f>ROUNDDOWN((D101*E101*F101/12),0)</f>
        <v>0</v>
      </c>
      <c r="M101" s="1298">
        <f>SUM(L100,L101)</f>
        <v>0</v>
      </c>
      <c r="N101" s="2080"/>
      <c r="BJ101" s="906"/>
      <c r="BK101" s="917"/>
      <c r="BL101" s="2347"/>
      <c r="BM101" s="901">
        <v>1</v>
      </c>
      <c r="BN101" s="945"/>
      <c r="BO101" s="1935"/>
      <c r="BP101" s="2856">
        <f t="shared" si="23"/>
        <v>0</v>
      </c>
      <c r="BQ101" s="2857"/>
      <c r="BR101" s="2085">
        <f t="shared" si="24"/>
        <v>0</v>
      </c>
      <c r="BS101" s="2086"/>
      <c r="BT101" s="2086"/>
      <c r="BU101" s="2086"/>
      <c r="BV101" s="2086"/>
      <c r="BW101" s="2086"/>
      <c r="BX101" s="2086"/>
      <c r="BY101" s="2086"/>
      <c r="BZ101" s="2085"/>
    </row>
    <row r="102" spans="1:78" s="2079" customFormat="1" x14ac:dyDescent="0.25">
      <c r="A102" s="2244"/>
      <c r="B102" s="1815"/>
      <c r="C102" s="2245"/>
      <c r="D102" s="2221" t="s">
        <v>40</v>
      </c>
      <c r="E102" s="2990" t="s">
        <v>40</v>
      </c>
      <c r="F102" s="2951"/>
      <c r="G102" s="2221"/>
      <c r="H102" s="2221"/>
      <c r="I102" s="2089">
        <f>ROUNDDOWN(SUM(I100,I101)*$B$126,0)</f>
        <v>0</v>
      </c>
      <c r="J102" s="1595">
        <f>ROUNDDOWN(SUM(J100,J101)*$B$126,0)</f>
        <v>0</v>
      </c>
      <c r="K102" s="2264"/>
      <c r="L102" s="2215">
        <f>ROUNDDOWN(SUM(L100,L101)*$B$126,0)</f>
        <v>0</v>
      </c>
      <c r="M102" s="1298"/>
      <c r="N102" s="2080"/>
      <c r="BJ102" s="906"/>
      <c r="BK102" s="917"/>
      <c r="BL102" s="2347"/>
      <c r="BM102" s="901">
        <v>1</v>
      </c>
      <c r="BN102" s="945"/>
      <c r="BO102" s="1935"/>
      <c r="BP102" s="2856">
        <f t="shared" si="23"/>
        <v>0</v>
      </c>
      <c r="BQ102" s="2857"/>
      <c r="BR102" s="2085">
        <f t="shared" si="24"/>
        <v>0</v>
      </c>
      <c r="BS102" s="2086"/>
      <c r="BT102" s="2086"/>
      <c r="BU102" s="2086"/>
      <c r="BV102" s="2086"/>
      <c r="BW102" s="2086"/>
      <c r="BX102" s="2086"/>
      <c r="BY102" s="2086"/>
      <c r="BZ102" s="2085"/>
    </row>
    <row r="103" spans="1:78" s="2079" customFormat="1" x14ac:dyDescent="0.25">
      <c r="A103" s="2212">
        <f>'BP1'!A102</f>
        <v>0</v>
      </c>
      <c r="B103" s="1279">
        <f>'BP1'!B102</f>
        <v>0</v>
      </c>
      <c r="C103" s="2222"/>
      <c r="D103" s="2223">
        <f>'BP4'!D140</f>
        <v>0</v>
      </c>
      <c r="E103" s="2263">
        <f>IF(AND($J$35=$J$36,$I$35&lt;7,$I$36&lt;7),$I$36-$I$35+1,IF(AND($J$35=$J$36,$I$35&lt;7,$I$36&gt;=7),7-$I$35,IF(AND($J$35=$J$36,$I$35&gt;=7,$I$36&gt;=7),$I$36-$I$35+1,IF(AND($J$36&gt;$J$35,$I$35&gt;=7,$I$36&gt;7),7-$I$35+12,IF(AND($J568&gt;$J$35,$I$35&lt;7,$I$36&gt;=7),7-$I$35,IF(AND($J$36&gt;$J$35,$I$35&gt;=7,$I$36&lt;7),12-$I$35+1+$I$36,IF(AND($J$36&gt;$J$35,$I$35&lt;7,$I$36&lt;7),7-$I$35,IF(AND($J$36&gt;$J$35,$I$35&gt;=7,$I$36&gt;=7),12-$I$35+7))))))))</f>
        <v>9</v>
      </c>
      <c r="F103" s="2296">
        <f>IF('Cover Sheet and Summary'!M40&gt;4,'BP1'!G102,0)</f>
        <v>0</v>
      </c>
      <c r="G103" s="2224">
        <f>E103/12*F103</f>
        <v>0</v>
      </c>
      <c r="H103" s="2224"/>
      <c r="I103" s="2297">
        <v>0</v>
      </c>
      <c r="J103" s="1595">
        <f>ROUNDDOWN(L103-I103,0)</f>
        <v>0</v>
      </c>
      <c r="K103" s="2217"/>
      <c r="L103" s="2215">
        <f>ROUNDDOWN((D103*E103*F103/12),0)</f>
        <v>0</v>
      </c>
      <c r="M103" s="2225"/>
      <c r="N103" s="2080"/>
      <c r="BJ103" s="906"/>
      <c r="BK103" s="917"/>
      <c r="BL103" s="2347"/>
      <c r="BM103" s="901">
        <v>1</v>
      </c>
      <c r="BN103" s="945"/>
      <c r="BO103" s="1935"/>
      <c r="BP103" s="2856">
        <f t="shared" si="23"/>
        <v>0</v>
      </c>
      <c r="BQ103" s="2857"/>
      <c r="BR103" s="2085">
        <f t="shared" si="24"/>
        <v>0</v>
      </c>
      <c r="BS103" s="2086"/>
      <c r="BT103" s="2086"/>
      <c r="BU103" s="2086"/>
      <c r="BV103" s="2086"/>
      <c r="BW103" s="2086"/>
      <c r="BX103" s="2086"/>
      <c r="BY103" s="2086"/>
      <c r="BZ103" s="2085"/>
    </row>
    <row r="104" spans="1:78" s="2079" customFormat="1" x14ac:dyDescent="0.25">
      <c r="A104" s="2226">
        <f>IF(I71&lt;&gt;7,A103,"")</f>
        <v>0</v>
      </c>
      <c r="B104" s="2246"/>
      <c r="C104" s="2222"/>
      <c r="D104" s="2223">
        <f>IF($AW$31=FALSE,D103,SUM(D103,(D103*'Cover Sheet and Summary'!$H$13/100)))</f>
        <v>0</v>
      </c>
      <c r="E104" s="1807">
        <f>IF(AND($J$36=$J$35,$I$35&gt;=7),0,IF(AND($J$36=$J$35,$I$36&lt;=12),$I$36-7+1,IF(AND($J$36=$J$35,$I$36-$I$35&lt;=6),0,IF(AND($J$36=$J$35,$I$36&lt;7),0,IF(AND($J$36=$J$35,$I$36&gt;=7),$I$36-7+1,IF(AND($J$36&gt;$J$35,$I$35&lt;7,$I$36&lt;7),12-7+$I$36+1,IF(AND($J$36&gt;$J$35,$I$35&lt;7,$I$36&gt;=7),$I$36-7+1,IF(AND($J$36&gt;$J$35,$I$35&gt;=7,$I$36&lt;7),0,IF(AND($J$36&gt;$J$35,$I$35&gt;=7,$I$36&gt;=7),$I$36-7+1)))))))))</f>
        <v>3</v>
      </c>
      <c r="F104" s="2258">
        <f>F103</f>
        <v>0</v>
      </c>
      <c r="G104" s="2224">
        <f>E104/12*F104</f>
        <v>0</v>
      </c>
      <c r="H104" s="2224"/>
      <c r="I104" s="2297">
        <v>0</v>
      </c>
      <c r="J104" s="1595">
        <f>ROUNDDOWN(L104-I104,0)</f>
        <v>0</v>
      </c>
      <c r="K104" s="2218"/>
      <c r="L104" s="2215">
        <f>ROUNDDOWN((D104*E104*F104/12),0)</f>
        <v>0</v>
      </c>
      <c r="M104" s="1298">
        <f>SUM(L103,L104)</f>
        <v>0</v>
      </c>
      <c r="N104" s="2080"/>
      <c r="BJ104" s="906"/>
      <c r="BK104" s="917"/>
      <c r="BL104" s="2347"/>
      <c r="BM104" s="901">
        <v>1</v>
      </c>
      <c r="BN104" s="945"/>
      <c r="BO104" s="1935"/>
      <c r="BP104" s="2856">
        <f t="shared" si="23"/>
        <v>0</v>
      </c>
      <c r="BQ104" s="2857"/>
      <c r="BR104" s="2085">
        <f t="shared" si="24"/>
        <v>0</v>
      </c>
      <c r="BS104" s="2086"/>
      <c r="BT104" s="2086"/>
      <c r="BU104" s="2086"/>
      <c r="BV104" s="2086"/>
      <c r="BW104" s="2086"/>
      <c r="BX104" s="2086"/>
      <c r="BY104" s="2086"/>
      <c r="BZ104" s="2085"/>
    </row>
    <row r="105" spans="1:78" s="2079" customFormat="1" x14ac:dyDescent="0.25">
      <c r="A105" s="2247"/>
      <c r="B105" s="2259"/>
      <c r="C105" s="2245"/>
      <c r="D105" s="2221" t="s">
        <v>40</v>
      </c>
      <c r="E105" s="2990" t="s">
        <v>40</v>
      </c>
      <c r="F105" s="2951"/>
      <c r="G105" s="2221"/>
      <c r="H105" s="2221"/>
      <c r="I105" s="2089">
        <f>ROUNDDOWN(SUM(I103,I104)*$B$126,0)</f>
        <v>0</v>
      </c>
      <c r="J105" s="1595">
        <f>ROUNDDOWN(SUM(J103,J104)*$B$126,0)</f>
        <v>0</v>
      </c>
      <c r="K105" s="2216"/>
      <c r="L105" s="2215">
        <f>ROUNDDOWN(SUM(L103,L104)*$B$126,0)</f>
        <v>0</v>
      </c>
      <c r="M105" s="1298"/>
      <c r="N105" s="2080"/>
      <c r="BJ105" s="906"/>
      <c r="BK105" s="917"/>
      <c r="BL105" s="2347"/>
      <c r="BM105" s="901">
        <v>1</v>
      </c>
      <c r="BN105" s="945"/>
      <c r="BO105" s="1935"/>
      <c r="BP105" s="2856">
        <f t="shared" si="23"/>
        <v>0</v>
      </c>
      <c r="BQ105" s="2857"/>
      <c r="BR105" s="2085">
        <f t="shared" si="24"/>
        <v>0</v>
      </c>
      <c r="BS105" s="2086"/>
      <c r="BT105" s="2086"/>
      <c r="BU105" s="2086"/>
      <c r="BV105" s="2086"/>
      <c r="BW105" s="2086"/>
      <c r="BX105" s="2086"/>
      <c r="BY105" s="2086"/>
      <c r="BZ105" s="2085"/>
    </row>
    <row r="106" spans="1:78" s="2079" customFormat="1" x14ac:dyDescent="0.25">
      <c r="A106" s="2212">
        <f>'BP1'!A105</f>
        <v>0</v>
      </c>
      <c r="B106" s="1279">
        <f>'BP1'!B105</f>
        <v>0</v>
      </c>
      <c r="C106" s="2222"/>
      <c r="D106" s="2223">
        <f>'BP4'!D143</f>
        <v>0</v>
      </c>
      <c r="E106" s="2263">
        <f>IF(AND($J$35=$J$36,$I$35&lt;7,$I$36&lt;7),$I$36-$I$35+1,IF(AND($J$35=$J$36,$I$35&lt;7,$I$36&gt;=7),7-$I$35,IF(AND($J$35=$J$36,$I$35&gt;=7,$I$36&gt;=7),$I$36-$I$35+1,IF(AND($J$36&gt;$J$35,$I$35&gt;=7,$I$36&gt;7),7-$I$35+12,IF(AND($J571&gt;$J$35,$I$35&lt;7,$I$36&gt;=7),7-$I$35,IF(AND($J$36&gt;$J$35,$I$35&gt;=7,$I$36&lt;7),12-$I$35+1+$I$36,IF(AND($J$36&gt;$J$35,$I$35&lt;7,$I$36&lt;7),7-$I$35,IF(AND($J$36&gt;$J$35,$I$35&gt;=7,$I$36&gt;=7),12-$I$35+7))))))))</f>
        <v>9</v>
      </c>
      <c r="F106" s="2296">
        <f>IF('Cover Sheet and Summary'!M40&gt;4,'BP1'!G105,0)</f>
        <v>0</v>
      </c>
      <c r="G106" s="2224">
        <f>E106/12*F106</f>
        <v>0</v>
      </c>
      <c r="H106" s="2224"/>
      <c r="I106" s="2297">
        <v>0</v>
      </c>
      <c r="J106" s="1595">
        <f>ROUNDDOWN(L106-I106,0)</f>
        <v>0</v>
      </c>
      <c r="K106" s="2217"/>
      <c r="L106" s="2215">
        <f>ROUNDDOWN((D106*E106*F106/12),0)</f>
        <v>0</v>
      </c>
      <c r="M106" s="2225"/>
      <c r="N106" s="2080"/>
      <c r="BJ106" s="906"/>
      <c r="BK106" s="917"/>
      <c r="BL106" s="2347"/>
      <c r="BM106" s="901">
        <v>1</v>
      </c>
      <c r="BN106" s="945"/>
      <c r="BO106" s="1935"/>
      <c r="BP106" s="2856">
        <f t="shared" si="23"/>
        <v>0</v>
      </c>
      <c r="BQ106" s="2857"/>
      <c r="BR106" s="2085">
        <f t="shared" si="24"/>
        <v>0</v>
      </c>
      <c r="BS106" s="2086"/>
      <c r="BT106" s="2086"/>
      <c r="BU106" s="2086"/>
      <c r="BV106" s="2086"/>
      <c r="BW106" s="2086"/>
      <c r="BX106" s="2086"/>
      <c r="BY106" s="2086"/>
      <c r="BZ106" s="2085"/>
    </row>
    <row r="107" spans="1:78" s="2079" customFormat="1" x14ac:dyDescent="0.25">
      <c r="A107" s="2226">
        <f>IF(I71&lt;&gt;7,A106,"")</f>
        <v>0</v>
      </c>
      <c r="B107" s="2246"/>
      <c r="C107" s="2222"/>
      <c r="D107" s="2223">
        <f>IF($AW$31=FALSE,D106,SUM(D106,(D106*'Cover Sheet and Summary'!$H$13/100)))</f>
        <v>0</v>
      </c>
      <c r="E107" s="1807">
        <f>IF(AND($J$36=$J$35,$I$35&gt;=7),0,IF(AND($J$36=$J$35,$I$36&lt;=12),$I$36-7+1,IF(AND($J$36=$J$35,$I$36-$I$35&lt;=6),0,IF(AND($J$36=$J$35,$I$36&lt;7),0,IF(AND($J$36=$J$35,$I$36&gt;=7),$I$36-7+1,IF(AND($J$36&gt;$J$35,$I$35&lt;7,$I$36&lt;7),12-7+$I$36+1,IF(AND($J$36&gt;$J$35,$I$35&lt;7,$I$36&gt;=7),$I$36-7+1,IF(AND($J$36&gt;$J$35,$I$35&gt;=7,$I$36&lt;7),0,IF(AND($J$36&gt;$J$35,$I$35&gt;=7,$I$36&gt;=7),$I$36-7+1)))))))))</f>
        <v>3</v>
      </c>
      <c r="F107" s="2258">
        <f>F106</f>
        <v>0</v>
      </c>
      <c r="G107" s="2224">
        <f>E107/12*F107</f>
        <v>0</v>
      </c>
      <c r="H107" s="2224"/>
      <c r="I107" s="2297">
        <v>0</v>
      </c>
      <c r="J107" s="1595">
        <f>ROUNDDOWN(L107-I107,0)</f>
        <v>0</v>
      </c>
      <c r="K107" s="2218"/>
      <c r="L107" s="2215">
        <f>ROUNDDOWN((D107*E107*F107/12),0)</f>
        <v>0</v>
      </c>
      <c r="M107" s="1298">
        <f>SUM(L106,L107)</f>
        <v>0</v>
      </c>
      <c r="N107" s="2080"/>
      <c r="BJ107" s="906"/>
      <c r="BK107" s="917"/>
      <c r="BL107" s="2347"/>
      <c r="BM107" s="901">
        <v>1</v>
      </c>
      <c r="BN107" s="945"/>
      <c r="BO107" s="1935"/>
      <c r="BP107" s="2856">
        <f t="shared" si="23"/>
        <v>0</v>
      </c>
      <c r="BQ107" s="2857"/>
      <c r="BR107" s="2085">
        <f t="shared" si="24"/>
        <v>0</v>
      </c>
      <c r="BS107" s="2086"/>
      <c r="BT107" s="2086"/>
      <c r="BU107" s="2086"/>
      <c r="BV107" s="2086"/>
      <c r="BW107" s="2086"/>
      <c r="BX107" s="2086"/>
      <c r="BY107" s="2086"/>
      <c r="BZ107" s="2085"/>
    </row>
    <row r="108" spans="1:78" s="2079" customFormat="1" x14ac:dyDescent="0.25">
      <c r="A108" s="2244"/>
      <c r="B108" s="1815"/>
      <c r="C108" s="2245"/>
      <c r="D108" s="2221" t="s">
        <v>40</v>
      </c>
      <c r="E108" s="2990" t="s">
        <v>40</v>
      </c>
      <c r="F108" s="2951"/>
      <c r="G108" s="2221"/>
      <c r="H108" s="2221"/>
      <c r="I108" s="2089">
        <f>ROUNDDOWN(SUM(I106,I107)*$B$126,0)</f>
        <v>0</v>
      </c>
      <c r="J108" s="1595">
        <f>ROUNDDOWN(SUM(J106,J107)*$B$126,0)</f>
        <v>0</v>
      </c>
      <c r="K108" s="2216"/>
      <c r="L108" s="2215">
        <f>ROUNDDOWN(SUM(L106,L107)*$B$126,0)</f>
        <v>0</v>
      </c>
      <c r="M108" s="1298"/>
      <c r="N108" s="2080"/>
      <c r="BJ108" s="906"/>
      <c r="BK108" s="917"/>
      <c r="BL108" s="2347"/>
      <c r="BM108" s="901">
        <v>1</v>
      </c>
      <c r="BN108" s="945"/>
      <c r="BO108" s="1935"/>
      <c r="BP108" s="2856">
        <f t="shared" si="23"/>
        <v>0</v>
      </c>
      <c r="BQ108" s="2857"/>
      <c r="BR108" s="2085">
        <f t="shared" si="24"/>
        <v>0</v>
      </c>
      <c r="BS108" s="2086"/>
      <c r="BT108" s="2086"/>
      <c r="BU108" s="2086"/>
      <c r="BV108" s="2086"/>
      <c r="BW108" s="2086"/>
      <c r="BX108" s="2086"/>
      <c r="BY108" s="2086"/>
      <c r="BZ108" s="2085"/>
    </row>
    <row r="109" spans="1:78" s="2079" customFormat="1" x14ac:dyDescent="0.25">
      <c r="A109" s="2212">
        <f>'BP1'!A108</f>
        <v>0</v>
      </c>
      <c r="B109" s="1279">
        <f>'BP1'!B108</f>
        <v>0</v>
      </c>
      <c r="C109" s="2222"/>
      <c r="D109" s="2223">
        <f>'BP4'!D146</f>
        <v>0</v>
      </c>
      <c r="E109" s="2263">
        <f>IF(AND($J$35=$J$36,$I$35&lt;7,$I$36&lt;7),$I$36-$I$35+1,IF(AND($J$35=$J$36,$I$35&lt;7,$I$36&gt;=7),7-$I$35,IF(AND($J$35=$J$36,$I$35&gt;=7,$I$36&gt;=7),$I$36-$I$35+1,IF(AND($J$36&gt;$J$35,$I$35&gt;=7,$I$36&gt;7),7-$I$35+12,IF(AND($J574&gt;$J$35,$I$35&lt;7,$I$36&gt;=7),7-$I$35,IF(AND($J$36&gt;$J$35,$I$35&gt;=7,$I$36&lt;7),12-$I$35+1+$I$36,IF(AND($J$36&gt;$J$35,$I$35&lt;7,$I$36&lt;7),7-$I$35,IF(AND($J$36&gt;$J$35,$I$35&gt;=7,$I$36&gt;=7),12-$I$35+7))))))))</f>
        <v>9</v>
      </c>
      <c r="F109" s="2296">
        <f>IF('Cover Sheet and Summary'!M40&gt;4,'BP1'!G108,0)</f>
        <v>0</v>
      </c>
      <c r="G109" s="2224">
        <f>E109/12*F109</f>
        <v>0</v>
      </c>
      <c r="H109" s="2224"/>
      <c r="I109" s="2297">
        <v>0</v>
      </c>
      <c r="J109" s="1595">
        <f>ROUNDDOWN(L109-I109,0)</f>
        <v>0</v>
      </c>
      <c r="K109" s="2217"/>
      <c r="L109" s="2215">
        <f>ROUNDDOWN((D109*E109*F109/12),0)</f>
        <v>0</v>
      </c>
      <c r="M109" s="2225"/>
      <c r="N109" s="2080"/>
      <c r="BJ109" s="906"/>
      <c r="BK109" s="917"/>
      <c r="BL109" s="2347"/>
      <c r="BM109" s="901">
        <v>1</v>
      </c>
      <c r="BN109" s="945"/>
      <c r="BO109" s="1935"/>
      <c r="BP109" s="2856">
        <f t="shared" si="23"/>
        <v>0</v>
      </c>
      <c r="BQ109" s="2857"/>
      <c r="BR109" s="2085">
        <f t="shared" si="24"/>
        <v>0</v>
      </c>
      <c r="BS109" s="2086"/>
      <c r="BT109" s="2086"/>
      <c r="BU109" s="2086"/>
      <c r="BV109" s="2086"/>
      <c r="BW109" s="2086"/>
      <c r="BX109" s="2086"/>
      <c r="BY109" s="2086"/>
      <c r="BZ109" s="2085"/>
    </row>
    <row r="110" spans="1:78" s="2079" customFormat="1" x14ac:dyDescent="0.25">
      <c r="A110" s="2226">
        <f>IF(I71&lt;&gt;7,A109,"")</f>
        <v>0</v>
      </c>
      <c r="B110" s="2246"/>
      <c r="C110" s="2222"/>
      <c r="D110" s="2223">
        <f>IF($AW$31=FALSE,D109,SUM(D109,(D109*'Cover Sheet and Summary'!$H$13/100)))</f>
        <v>0</v>
      </c>
      <c r="E110" s="1807">
        <f>IF(AND($J$36=$J$35,$I$35&gt;=7),0,IF(AND($J$36=$J$35,$I$36&lt;=12),$I$36-7+1,IF(AND($J$36=$J$35,$I$36-$I$35&lt;=6),0,IF(AND($J$36=$J$35,$I$36&lt;7),0,IF(AND($J$36=$J$35,$I$36&gt;=7),$I$36-7+1,IF(AND($J$36&gt;$J$35,$I$35&lt;7,$I$36&lt;7),12-7+$I$36+1,IF(AND($J$36&gt;$J$35,$I$35&lt;7,$I$36&gt;=7),$I$36-7+1,IF(AND($J$36&gt;$J$35,$I$35&gt;=7,$I$36&lt;7),0,IF(AND($J$36&gt;$J$35,$I$35&gt;=7,$I$36&gt;=7),$I$36-7+1)))))))))</f>
        <v>3</v>
      </c>
      <c r="F110" s="2258">
        <f>F109</f>
        <v>0</v>
      </c>
      <c r="G110" s="2224">
        <f>E110/12*F110</f>
        <v>0</v>
      </c>
      <c r="H110" s="2224"/>
      <c r="I110" s="2297">
        <v>0</v>
      </c>
      <c r="J110" s="1595">
        <f>ROUNDDOWN(L110-I110,0)</f>
        <v>0</v>
      </c>
      <c r="K110" s="2218"/>
      <c r="L110" s="2215">
        <f>ROUNDDOWN((D110*E110*F110/12),0)</f>
        <v>0</v>
      </c>
      <c r="M110" s="1298">
        <f>SUM(L109,L110)</f>
        <v>0</v>
      </c>
      <c r="N110" s="2080"/>
      <c r="BJ110" s="906"/>
      <c r="BK110" s="917"/>
      <c r="BL110" s="2347"/>
      <c r="BM110" s="901">
        <v>1</v>
      </c>
      <c r="BN110" s="945"/>
      <c r="BO110" s="1935"/>
      <c r="BP110" s="2856">
        <f t="shared" si="23"/>
        <v>0</v>
      </c>
      <c r="BQ110" s="2857"/>
      <c r="BR110" s="2085">
        <f t="shared" si="24"/>
        <v>0</v>
      </c>
      <c r="BS110" s="2086"/>
      <c r="BT110" s="2086"/>
      <c r="BU110" s="2086"/>
      <c r="BV110" s="2086"/>
      <c r="BW110" s="2086"/>
      <c r="BX110" s="2086"/>
      <c r="BY110" s="2086"/>
      <c r="BZ110" s="2085"/>
    </row>
    <row r="111" spans="1:78" s="2079" customFormat="1" x14ac:dyDescent="0.25">
      <c r="A111" s="2244"/>
      <c r="B111" s="1815"/>
      <c r="C111" s="2245"/>
      <c r="D111" s="2221" t="s">
        <v>40</v>
      </c>
      <c r="E111" s="2990" t="s">
        <v>40</v>
      </c>
      <c r="F111" s="2951"/>
      <c r="G111" s="2221"/>
      <c r="H111" s="2221"/>
      <c r="I111" s="2089">
        <f>ROUNDDOWN(SUM(I109,I110)*$B$126,0)</f>
        <v>0</v>
      </c>
      <c r="J111" s="1595">
        <f>ROUNDDOWN(SUM(J109,J110)*$B$126,0)</f>
        <v>0</v>
      </c>
      <c r="K111" s="2216"/>
      <c r="L111" s="2215">
        <f>ROUNDDOWN(SUM(L109,L110)*$B$126,0)</f>
        <v>0</v>
      </c>
      <c r="M111" s="2225"/>
      <c r="N111" s="2080"/>
      <c r="BJ111" s="906"/>
      <c r="BK111" s="917"/>
      <c r="BL111" s="2347"/>
      <c r="BM111" s="901">
        <v>1</v>
      </c>
      <c r="BN111" s="945"/>
      <c r="BO111" s="1935"/>
      <c r="BP111" s="2856">
        <f t="shared" si="23"/>
        <v>0</v>
      </c>
      <c r="BQ111" s="2857"/>
      <c r="BR111" s="2085">
        <f t="shared" si="24"/>
        <v>0</v>
      </c>
      <c r="BS111" s="2086"/>
      <c r="BT111" s="2086"/>
      <c r="BU111" s="2086"/>
      <c r="BV111" s="2086"/>
      <c r="BW111" s="2086"/>
      <c r="BX111" s="2086"/>
      <c r="BY111" s="2086"/>
      <c r="BZ111" s="2085"/>
    </row>
    <row r="112" spans="1:78" s="2079" customFormat="1" x14ac:dyDescent="0.25">
      <c r="A112" s="2212">
        <f>'BP1'!A111</f>
        <v>0</v>
      </c>
      <c r="B112" s="1279">
        <f>'BP1'!B111</f>
        <v>0</v>
      </c>
      <c r="C112" s="2222"/>
      <c r="D112" s="2223">
        <f>'BP4'!D149</f>
        <v>0</v>
      </c>
      <c r="E112" s="2263">
        <f>IF(AND($J$35=$J$36,$I$35&lt;7,$I$36&lt;7),$I$36-$I$35+1,IF(AND($J$35=$J$36,$I$35&lt;7,$I$36&gt;=7),7-$I$35,IF(AND($J$35=$J$36,$I$35&gt;=7,$I$36&gt;=7),$I$36-$I$35+1,IF(AND($J$36&gt;$J$35,$I$35&gt;=7,$I$36&gt;7),7-$I$35+12,IF(AND($J577&gt;$J$35,$I$35&lt;7,$I$36&gt;=7),7-$I$35,IF(AND($J$36&gt;$J$35,$I$35&gt;=7,$I$36&lt;7),12-$I$35+1+$I$36,IF(AND($J$36&gt;$J$35,$I$35&lt;7,$I$36&lt;7),7-$I$35,IF(AND($J$36&gt;$J$35,$I$35&gt;=7,$I$36&gt;=7),12-$I$35+7))))))))</f>
        <v>9</v>
      </c>
      <c r="F112" s="2296">
        <f>IF('Cover Sheet and Summary'!M40&gt;4,'BP1'!G111,0)</f>
        <v>0</v>
      </c>
      <c r="G112" s="2224">
        <f>E112/12*F112</f>
        <v>0</v>
      </c>
      <c r="H112" s="2224"/>
      <c r="I112" s="2297">
        <v>0</v>
      </c>
      <c r="J112" s="1595">
        <f>ROUNDDOWN(L112-I112,0)</f>
        <v>0</v>
      </c>
      <c r="K112" s="2217"/>
      <c r="L112" s="2215">
        <f>ROUNDDOWN((D112*E112*F112/12),0)</f>
        <v>0</v>
      </c>
      <c r="M112" s="2225"/>
      <c r="N112" s="2080"/>
      <c r="BJ112" s="906"/>
      <c r="BK112" s="917"/>
      <c r="BL112" s="2347"/>
      <c r="BM112" s="901">
        <v>1</v>
      </c>
      <c r="BN112" s="945"/>
      <c r="BO112" s="1935"/>
      <c r="BP112" s="2856">
        <f t="shared" si="23"/>
        <v>0</v>
      </c>
      <c r="BQ112" s="2857"/>
      <c r="BR112" s="2085">
        <f t="shared" si="24"/>
        <v>0</v>
      </c>
      <c r="BS112" s="2086"/>
      <c r="BT112" s="2086"/>
      <c r="BU112" s="2086"/>
      <c r="BV112" s="2086"/>
      <c r="BW112" s="2086"/>
      <c r="BX112" s="2086"/>
      <c r="BY112" s="2086"/>
      <c r="BZ112" s="2085"/>
    </row>
    <row r="113" spans="1:78" s="2079" customFormat="1" x14ac:dyDescent="0.25">
      <c r="A113" s="2226">
        <f>IF(I71&lt;&gt;7,A112,"")</f>
        <v>0</v>
      </c>
      <c r="B113" s="2246"/>
      <c r="C113" s="2222"/>
      <c r="D113" s="2223">
        <f>IF($AW$31=FALSE,D112,SUM(D112,(D112*'Cover Sheet and Summary'!$H$13/100)))</f>
        <v>0</v>
      </c>
      <c r="E113" s="1807">
        <f>IF(AND($J$36=$J$35,$I$35&gt;=7),0,IF(AND($J$36=$J$35,$I$36&lt;=12),$I$36-7+1,IF(AND($J$36=$J$35,$I$36-$I$35&lt;=6),0,IF(AND($J$36=$J$35,$I$36&lt;7),0,IF(AND($J$36=$J$35,$I$36&gt;=7),$I$36-7+1,IF(AND($J$36&gt;$J$35,$I$35&lt;7,$I$36&lt;7),12-7+$I$36+1,IF(AND($J$36&gt;$J$35,$I$35&lt;7,$I$36&gt;=7),$I$36-7+1,IF(AND($J$36&gt;$J$35,$I$35&gt;=7,$I$36&lt;7),0,IF(AND($J$36&gt;$J$35,$I$35&gt;=7,$I$36&gt;=7),$I$36-7+1)))))))))</f>
        <v>3</v>
      </c>
      <c r="F113" s="2258">
        <f>F112</f>
        <v>0</v>
      </c>
      <c r="G113" s="2224">
        <f>E113/12*F113</f>
        <v>0</v>
      </c>
      <c r="H113" s="2224"/>
      <c r="I113" s="2297">
        <v>0</v>
      </c>
      <c r="J113" s="1595">
        <f>ROUNDDOWN(L113-I113,0)</f>
        <v>0</v>
      </c>
      <c r="K113" s="2218"/>
      <c r="L113" s="2215">
        <f>ROUNDDOWN((D113*E113*F113/12),0)</f>
        <v>0</v>
      </c>
      <c r="M113" s="1298">
        <f>SUM(L112,L113)</f>
        <v>0</v>
      </c>
      <c r="N113" s="2080"/>
      <c r="BJ113" s="906"/>
      <c r="BK113" s="917"/>
      <c r="BL113" s="2347"/>
      <c r="BM113" s="901">
        <v>1</v>
      </c>
      <c r="BN113" s="945"/>
      <c r="BO113" s="1935"/>
      <c r="BP113" s="2856">
        <f t="shared" si="23"/>
        <v>0</v>
      </c>
      <c r="BQ113" s="2857"/>
      <c r="BR113" s="2085">
        <f t="shared" si="24"/>
        <v>0</v>
      </c>
      <c r="BS113" s="2086"/>
      <c r="BT113" s="2086"/>
      <c r="BU113" s="2086"/>
      <c r="BV113" s="2086"/>
      <c r="BW113" s="2086"/>
      <c r="BX113" s="2086"/>
      <c r="BY113" s="2086"/>
      <c r="BZ113" s="2085"/>
    </row>
    <row r="114" spans="1:78" s="2079" customFormat="1" x14ac:dyDescent="0.25">
      <c r="A114" s="2244"/>
      <c r="B114" s="1815"/>
      <c r="C114" s="2245"/>
      <c r="D114" s="2221" t="s">
        <v>40</v>
      </c>
      <c r="E114" s="2990" t="s">
        <v>40</v>
      </c>
      <c r="F114" s="2951"/>
      <c r="G114" s="2221"/>
      <c r="H114" s="2221"/>
      <c r="I114" s="2260">
        <f>ROUNDDOWN(SUM(I112,I113)*$B$126,0)</f>
        <v>0</v>
      </c>
      <c r="J114" s="1595">
        <f>ROUNDDOWN(SUM(J112,J113)*$B$126,0)</f>
        <v>0</v>
      </c>
      <c r="K114" s="2216"/>
      <c r="L114" s="2215">
        <f>ROUNDDOWN(SUM(L112,L113)*$B$126,0)</f>
        <v>0</v>
      </c>
      <c r="M114" s="1298"/>
      <c r="N114" s="2080"/>
      <c r="BJ114" s="906"/>
      <c r="BK114" s="917"/>
      <c r="BL114" s="2347"/>
      <c r="BM114" s="901">
        <v>1</v>
      </c>
      <c r="BN114" s="945"/>
      <c r="BO114" s="1935"/>
      <c r="BP114" s="2856">
        <f t="shared" si="23"/>
        <v>0</v>
      </c>
      <c r="BQ114" s="2857"/>
      <c r="BR114" s="2085">
        <f t="shared" si="24"/>
        <v>0</v>
      </c>
      <c r="BS114" s="2086"/>
      <c r="BT114" s="2086"/>
      <c r="BU114" s="2086"/>
      <c r="BV114" s="2086"/>
      <c r="BW114" s="2086"/>
      <c r="BX114" s="2086"/>
      <c r="BY114" s="2086"/>
      <c r="BZ114" s="2085"/>
    </row>
    <row r="115" spans="1:78" s="2079" customFormat="1" x14ac:dyDescent="0.25">
      <c r="A115" s="2212">
        <f>'BP1'!A114</f>
        <v>0</v>
      </c>
      <c r="B115" s="2248">
        <f>'BP1'!B114</f>
        <v>0</v>
      </c>
      <c r="C115" s="2222"/>
      <c r="D115" s="2223">
        <f>'BP4'!D152</f>
        <v>0</v>
      </c>
      <c r="E115" s="2263">
        <f>IF(AND($J$35=$J$36,$I$35&lt;7,$I$36&lt;7),$I$36-$I$35+1,IF(AND($J$35=$J$36,$I$35&lt;7,$I$36&gt;=7),7-$I$35,IF(AND($J$35=$J$36,$I$35&gt;=7,$I$36&gt;=7),$I$36-$I$35+1,IF(AND($J$36&gt;$J$35,$I$35&gt;=7,$I$36&gt;7),7-$I$35+12,IF(AND($J580&gt;$J$35,$I$35&lt;7,$I$36&gt;=7),7-$I$35,IF(AND($J$36&gt;$J$35,$I$35&gt;=7,$I$36&lt;7),12-$I$35+1+$I$36,IF(AND($J$36&gt;$J$35,$I$35&lt;7,$I$36&lt;7),7-$I$35,IF(AND($J$36&gt;$J$35,$I$35&gt;=7,$I$36&gt;=7),12-$I$35+7))))))))</f>
        <v>9</v>
      </c>
      <c r="F115" s="2296">
        <f>IF('Cover Sheet and Summary'!M40&gt;4,'BP1'!G114,0)</f>
        <v>0</v>
      </c>
      <c r="G115" s="2224">
        <f>E115/12*F115</f>
        <v>0</v>
      </c>
      <c r="H115" s="2224"/>
      <c r="I115" s="2297">
        <v>0</v>
      </c>
      <c r="J115" s="1595">
        <f>ROUNDDOWN(L115-I115,0)</f>
        <v>0</v>
      </c>
      <c r="K115" s="2217"/>
      <c r="L115" s="2215">
        <f>ROUNDDOWN((D115*E115*F115/12),0)</f>
        <v>0</v>
      </c>
      <c r="M115" s="2225"/>
      <c r="N115" s="2080"/>
      <c r="BJ115" s="906"/>
      <c r="BK115" s="917"/>
      <c r="BL115" s="2347"/>
      <c r="BM115" s="901">
        <v>1</v>
      </c>
      <c r="BN115" s="945"/>
      <c r="BO115" s="1935"/>
      <c r="BP115" s="2856">
        <f t="shared" si="23"/>
        <v>0</v>
      </c>
      <c r="BQ115" s="2857"/>
      <c r="BR115" s="2085">
        <f t="shared" si="24"/>
        <v>0</v>
      </c>
      <c r="BS115" s="2086"/>
      <c r="BT115" s="2086"/>
      <c r="BU115" s="2086"/>
      <c r="BV115" s="2086"/>
      <c r="BW115" s="2086"/>
      <c r="BX115" s="2086"/>
      <c r="BY115" s="2086"/>
      <c r="BZ115" s="2085"/>
    </row>
    <row r="116" spans="1:78" s="2079" customFormat="1" x14ac:dyDescent="0.25">
      <c r="A116" s="2226">
        <f>IF(I71&lt;&gt;7,A115,"")</f>
        <v>0</v>
      </c>
      <c r="B116" s="2249"/>
      <c r="C116" s="2245"/>
      <c r="D116" s="2223">
        <f>IF($AW$31=FALSE,D115,SUM(D115,(D115*'Cover Sheet and Summary'!$H$13/100)))</f>
        <v>0</v>
      </c>
      <c r="E116" s="1807">
        <f>IF(AND($J$36=$J$35,$I$35&gt;=7),0,IF(AND($J$36=$J$35,$I$36&lt;=12),$I$36-7+1,IF(AND($J$36=$J$35,$I$36-$I$35&lt;=6),0,IF(AND($J$36=$J$35,$I$36&lt;7),0,IF(AND($J$36=$J$35,$I$36&gt;=7),$I$36-7+1,IF(AND($J$36&gt;$J$35,$I$35&lt;7,$I$36&lt;7),12-7+$I$36+1,IF(AND($J$36&gt;$J$35,$I$35&lt;7,$I$36&gt;=7),$I$36-7+1,IF(AND($J$36&gt;$J$35,$I$35&gt;=7,$I$36&lt;7),0,IF(AND($J$36&gt;$J$35,$I$35&gt;=7,$I$36&gt;=7),$I$36-7+1)))))))))</f>
        <v>3</v>
      </c>
      <c r="F116" s="2258">
        <f>F115</f>
        <v>0</v>
      </c>
      <c r="G116" s="2224">
        <f>E116/12*F116</f>
        <v>0</v>
      </c>
      <c r="H116" s="2224"/>
      <c r="I116" s="2297">
        <v>0</v>
      </c>
      <c r="J116" s="1595">
        <f>ROUNDDOWN(L116-I116,0)</f>
        <v>0</v>
      </c>
      <c r="K116" s="2218"/>
      <c r="L116" s="2215">
        <f>ROUNDDOWN((D116*E116*F116/12),0)</f>
        <v>0</v>
      </c>
      <c r="M116" s="1298">
        <f>SUM(L115,L116)</f>
        <v>0</v>
      </c>
      <c r="N116" s="2080"/>
      <c r="BJ116" s="906"/>
      <c r="BK116" s="917"/>
      <c r="BL116" s="2347"/>
      <c r="BM116" s="901">
        <v>1</v>
      </c>
      <c r="BN116" s="945"/>
      <c r="BO116" s="1935"/>
      <c r="BP116" s="2856">
        <f t="shared" si="23"/>
        <v>0</v>
      </c>
      <c r="BQ116" s="2857"/>
      <c r="BR116" s="2085">
        <f t="shared" ref="BR116:BR135" si="25">IF(BL116="Evaluation",BP116,0)</f>
        <v>0</v>
      </c>
      <c r="BS116" s="2086"/>
      <c r="BT116" s="2086"/>
      <c r="BU116" s="2086"/>
      <c r="BV116" s="2086"/>
      <c r="BW116" s="2086"/>
      <c r="BX116" s="2086"/>
      <c r="BY116" s="2086"/>
      <c r="BZ116" s="2085"/>
    </row>
    <row r="117" spans="1:78" s="2079" customFormat="1" x14ac:dyDescent="0.25">
      <c r="A117" s="2251"/>
      <c r="B117" s="1816"/>
      <c r="C117" s="2222"/>
      <c r="D117" s="2221" t="s">
        <v>40</v>
      </c>
      <c r="E117" s="2990" t="s">
        <v>40</v>
      </c>
      <c r="F117" s="2951"/>
      <c r="G117" s="2221"/>
      <c r="H117" s="2221"/>
      <c r="I117" s="2089">
        <f>ROUNDDOWN(SUM(I115,I116)*$B$126,0)</f>
        <v>0</v>
      </c>
      <c r="J117" s="1595">
        <f>ROUNDDOWN(SUM(J115,J116)*$B$126,0)</f>
        <v>0</v>
      </c>
      <c r="K117" s="2216"/>
      <c r="L117" s="2215">
        <f>ROUNDDOWN(SUM(L115,L116)*$B$126,0)</f>
        <v>0</v>
      </c>
      <c r="M117" s="2225"/>
      <c r="N117" s="2080"/>
      <c r="BJ117" s="906"/>
      <c r="BK117" s="917"/>
      <c r="BL117" s="2347"/>
      <c r="BM117" s="901">
        <v>1</v>
      </c>
      <c r="BN117" s="945"/>
      <c r="BO117" s="1935"/>
      <c r="BP117" s="2856">
        <f t="shared" si="23"/>
        <v>0</v>
      </c>
      <c r="BQ117" s="2857"/>
      <c r="BR117" s="2085">
        <f t="shared" si="25"/>
        <v>0</v>
      </c>
      <c r="BS117" s="2086"/>
      <c r="BT117" s="2086"/>
      <c r="BU117" s="2086"/>
      <c r="BV117" s="2086"/>
      <c r="BW117" s="2086"/>
      <c r="BX117" s="2086"/>
      <c r="BY117" s="2086"/>
      <c r="BZ117" s="2085"/>
    </row>
    <row r="118" spans="1:78" s="2079" customFormat="1" x14ac:dyDescent="0.25">
      <c r="A118" s="2250">
        <f>'BP1'!A117</f>
        <v>0</v>
      </c>
      <c r="B118" s="2232">
        <f>'BP1'!B117</f>
        <v>0</v>
      </c>
      <c r="C118" s="2245"/>
      <c r="D118" s="2223">
        <f>'BP4'!D155</f>
        <v>0</v>
      </c>
      <c r="E118" s="2263">
        <f>IF(AND($J$35=$J$36,$I$35&lt;7,$I$36&lt;7),$I$36-$I$35+1,IF(AND($J$35=$J$36,$I$35&lt;7,$I$36&gt;=7),7-$I$35,IF(AND($J$35=$J$36,$I$35&gt;=7,$I$36&gt;=7),$I$36-$I$35+1,IF(AND($J$36&gt;$J$35,$I$35&gt;=7,$I$36&gt;7),7-$I$35+12,IF(AND($J583&gt;$J$35,$I$35&lt;7,$I$36&gt;=7),7-$I$35,IF(AND($J$36&gt;$J$35,$I$35&gt;=7,$I$36&lt;7),12-$I$35+1+$I$36,IF(AND($J$36&gt;$J$35,$I$35&lt;7,$I$36&lt;7),7-$I$35,IF(AND($J$36&gt;$J$35,$I$35&gt;=7,$I$36&gt;=7),12-$I$35+7))))))))</f>
        <v>9</v>
      </c>
      <c r="F118" s="2296">
        <f>IF('Cover Sheet and Summary'!M40&gt;4,'BP1'!G117,0)</f>
        <v>0</v>
      </c>
      <c r="G118" s="2224">
        <f>E118/12*F118</f>
        <v>0</v>
      </c>
      <c r="H118" s="2224"/>
      <c r="I118" s="2297">
        <v>0</v>
      </c>
      <c r="J118" s="1595">
        <f>ROUNDDOWN(L118-I118,0)</f>
        <v>0</v>
      </c>
      <c r="K118" s="2217"/>
      <c r="L118" s="2215">
        <f>ROUNDDOWN((D118*E118*F118/12),0)</f>
        <v>0</v>
      </c>
      <c r="M118" s="2225"/>
      <c r="N118" s="2080"/>
      <c r="BJ118" s="906"/>
      <c r="BK118" s="917"/>
      <c r="BL118" s="2347"/>
      <c r="BM118" s="901">
        <v>1</v>
      </c>
      <c r="BN118" s="945"/>
      <c r="BO118" s="1935"/>
      <c r="BP118" s="2856">
        <f t="shared" si="23"/>
        <v>0</v>
      </c>
      <c r="BQ118" s="2857"/>
      <c r="BR118" s="2085">
        <f t="shared" si="25"/>
        <v>0</v>
      </c>
      <c r="BS118" s="2086"/>
      <c r="BT118" s="2086"/>
      <c r="BU118" s="2086"/>
      <c r="BV118" s="2086"/>
      <c r="BW118" s="2086"/>
      <c r="BX118" s="2086"/>
      <c r="BY118" s="2086"/>
      <c r="BZ118" s="2085"/>
    </row>
    <row r="119" spans="1:78" s="2079" customFormat="1" x14ac:dyDescent="0.25">
      <c r="A119" s="2226">
        <f>IF(I71&lt;&gt;7,A118,"")</f>
        <v>0</v>
      </c>
      <c r="B119" s="2248"/>
      <c r="C119" s="2222"/>
      <c r="D119" s="2223">
        <f>IF($AW$31=FALSE,D118,SUM(D118,(D118*'Cover Sheet and Summary'!$H$13/100)))</f>
        <v>0</v>
      </c>
      <c r="E119" s="1807">
        <f>IF(AND($J$36=$J$35,$I$35&gt;=7),0,IF(AND($J$36=$J$35,$I$36&lt;=12),$I$36-7+1,IF(AND($J$36=$J$35,$I$36-$I$35&lt;=6),0,IF(AND($J$36=$J$35,$I$36&lt;7),0,IF(AND($J$36=$J$35,$I$36&gt;=7),$I$36-7+1,IF(AND($J$36&gt;$J$35,$I$35&lt;7,$I$36&lt;7),12-7+$I$36+1,IF(AND($J$36&gt;$J$35,$I$35&lt;7,$I$36&gt;=7),$I$36-7+1,IF(AND($J$36&gt;$J$35,$I$35&gt;=7,$I$36&lt;7),0,IF(AND($J$36&gt;$J$35,$I$35&gt;=7,$I$36&gt;=7),$I$36-7+1)))))))))</f>
        <v>3</v>
      </c>
      <c r="F119" s="2258">
        <f>F118</f>
        <v>0</v>
      </c>
      <c r="G119" s="2224">
        <f>E119/12*F119</f>
        <v>0</v>
      </c>
      <c r="H119" s="2224"/>
      <c r="I119" s="2297">
        <v>0</v>
      </c>
      <c r="J119" s="1595">
        <f>ROUNDDOWN(L119-I119,0)</f>
        <v>0</v>
      </c>
      <c r="K119" s="2218"/>
      <c r="L119" s="2215">
        <f>ROUNDDOWN((D119*E119*F119/12),0)</f>
        <v>0</v>
      </c>
      <c r="M119" s="1298">
        <f>SUM(L118,L119)</f>
        <v>0</v>
      </c>
      <c r="N119" s="2080"/>
      <c r="BJ119" s="906"/>
      <c r="BK119" s="917"/>
      <c r="BL119" s="2347"/>
      <c r="BM119" s="901">
        <v>1</v>
      </c>
      <c r="BN119" s="945"/>
      <c r="BO119" s="1935"/>
      <c r="BP119" s="2856">
        <f t="shared" si="23"/>
        <v>0</v>
      </c>
      <c r="BQ119" s="2857"/>
      <c r="BR119" s="2085">
        <f t="shared" si="25"/>
        <v>0</v>
      </c>
      <c r="BS119" s="2086"/>
      <c r="BT119" s="2086"/>
      <c r="BU119" s="2086"/>
      <c r="BV119" s="2086"/>
      <c r="BW119" s="2086"/>
      <c r="BX119" s="2086"/>
      <c r="BY119" s="2086"/>
      <c r="BZ119" s="2085"/>
    </row>
    <row r="120" spans="1:78" s="2079" customFormat="1" x14ac:dyDescent="0.25">
      <c r="A120" s="2244"/>
      <c r="B120" s="1815"/>
      <c r="C120" s="2245"/>
      <c r="D120" s="2221" t="s">
        <v>40</v>
      </c>
      <c r="E120" s="2990" t="s">
        <v>40</v>
      </c>
      <c r="F120" s="2951"/>
      <c r="G120" s="2221"/>
      <c r="H120" s="2221"/>
      <c r="I120" s="2089">
        <f>ROUNDDOWN(SUM(I118,I119)*$B$126,0)</f>
        <v>0</v>
      </c>
      <c r="J120" s="1595">
        <f>ROUNDDOWN(SUM(J118,J119)*$B$126,0)</f>
        <v>0</v>
      </c>
      <c r="K120" s="2216"/>
      <c r="L120" s="2215">
        <f>ROUNDDOWN(SUM(L118,L119)*$B$126,0)</f>
        <v>0</v>
      </c>
      <c r="M120" s="1298"/>
      <c r="N120" s="2080"/>
      <c r="BJ120" s="906"/>
      <c r="BK120" s="917"/>
      <c r="BL120" s="2347"/>
      <c r="BM120" s="901">
        <v>1</v>
      </c>
      <c r="BN120" s="945"/>
      <c r="BO120" s="1935"/>
      <c r="BP120" s="2856">
        <f t="shared" si="23"/>
        <v>0</v>
      </c>
      <c r="BQ120" s="2857"/>
      <c r="BR120" s="2085">
        <f t="shared" si="25"/>
        <v>0</v>
      </c>
      <c r="BS120" s="2086"/>
      <c r="BT120" s="2086"/>
      <c r="BU120" s="2086"/>
      <c r="BV120" s="2086"/>
      <c r="BW120" s="2086"/>
      <c r="BX120" s="2086"/>
      <c r="BY120" s="2086"/>
      <c r="BZ120" s="2085"/>
    </row>
    <row r="121" spans="1:78" x14ac:dyDescent="0.25">
      <c r="A121" s="1845">
        <f>'BP1'!A120</f>
        <v>0</v>
      </c>
      <c r="B121" s="1846">
        <f>'BP1'!B120</f>
        <v>0</v>
      </c>
      <c r="C121" s="17"/>
      <c r="D121" s="1992">
        <f>'BP4'!D122</f>
        <v>0</v>
      </c>
      <c r="E121" s="1848">
        <f>IF(AND($J$35=$J$36,$I$35&lt;7,$I$36&lt;7),$I$36-$I$35+1,IF(AND($J$35=$J$36,$I$35&lt;7,$I$36&gt;=7),7-$I$35,IF(AND($J$35=$J$36,$I$35&gt;=7,$I$36&gt;=7),$I$36-$I$35+1,IF(AND($J$36&gt;$J$35,$I$35&gt;=7,$I$36&gt;7),7-$I$35+12,IF(AND($J550&gt;$J$35,$I$35&lt;7,$I$36&gt;=7),7-$I$35,IF(AND($J$36&gt;$J$35,$I$35&gt;=7,$I$36&lt;7),12-$I$35+1+$I$36,IF(AND($J$36&gt;$J$35,$I$35&lt;7,$I$36&lt;7),7-$I$35,IF(AND($J$36&gt;$J$35,$I$35&gt;=7,$I$36&gt;=7),12-$I$35+7))))))))</f>
        <v>9</v>
      </c>
      <c r="F121" s="2363">
        <f>IF('Cover Sheet and Summary'!M4&gt;4,'BP1'!G120,0)</f>
        <v>0</v>
      </c>
      <c r="G121" s="1849">
        <f>E121/12*F121</f>
        <v>0</v>
      </c>
      <c r="H121" s="1849"/>
      <c r="I121" s="2362">
        <v>0</v>
      </c>
      <c r="J121" s="1851">
        <f>ROUNDDOWN(L121-I121,0)</f>
        <v>0</v>
      </c>
      <c r="K121" s="1872"/>
      <c r="L121" s="1613">
        <f>ROUNDDOWN((D121*E121*F121/12),0)</f>
        <v>0</v>
      </c>
      <c r="M121" s="1309"/>
      <c r="N121" s="34"/>
      <c r="U121"/>
      <c r="BJ121" s="720"/>
      <c r="BK121" s="917"/>
      <c r="BL121" s="2347"/>
      <c r="BM121" s="901">
        <v>1</v>
      </c>
      <c r="BN121" s="945"/>
      <c r="BO121" s="1935"/>
      <c r="BP121" s="2856">
        <f t="shared" si="23"/>
        <v>0</v>
      </c>
      <c r="BQ121" s="2857"/>
      <c r="BR121" s="2085">
        <f t="shared" si="25"/>
        <v>0</v>
      </c>
      <c r="BS121" s="913"/>
      <c r="BT121" s="913"/>
      <c r="BU121" s="913"/>
      <c r="BV121" s="913"/>
      <c r="BW121" s="913"/>
      <c r="BX121" s="913"/>
      <c r="BY121" s="913"/>
      <c r="BZ121" s="910"/>
    </row>
    <row r="122" spans="1:78" x14ac:dyDescent="0.25">
      <c r="A122" s="1587">
        <f>IF(I35&lt;&gt;7,A121,"")</f>
        <v>0</v>
      </c>
      <c r="B122" s="1282"/>
      <c r="C122" s="17"/>
      <c r="D122" s="1991">
        <f>IF($AW$31=FALSE,D121,SUM(D121,(D121*'Cover Sheet and Summary'!$H$13/100)))</f>
        <v>0</v>
      </c>
      <c r="E122" s="1807">
        <f>IF(AND($J$36=$J$35,$I$35&gt;=7),0,IF(AND($J$36=$J$35,$I$36&lt;=12),$I$36-7+1,IF(AND($J$36=$J$35,$I$36-$I$35&lt;=6),0,IF(AND($J$36=$J$35,$I$36&lt;7),0,IF(AND($J$36=$J$35,$I$36&gt;=7),$I$36-7+1,IF(AND($J$36&gt;$J$35,$I$35&lt;7,$I$36&lt;7),12-7+$I$36+1,IF(AND($J$36&gt;$J$35,$I$35&lt;7,$I$36&gt;=7),$I$36-7+1,IF(AND($J$36&gt;$J$35,$I$35&gt;=7,$I$36&lt;7),0,IF(AND($J$36&gt;$J$35,$I$35&gt;=7,$I$36&gt;=7),$I$36-7+1)))))))))</f>
        <v>3</v>
      </c>
      <c r="F122" s="2294">
        <f>F121</f>
        <v>0</v>
      </c>
      <c r="G122" s="1294">
        <f>E122/12*F122</f>
        <v>0</v>
      </c>
      <c r="H122" s="1294"/>
      <c r="I122" s="2297">
        <v>0</v>
      </c>
      <c r="J122" s="1959">
        <f>ROUNDDOWN(L122-I122,0)</f>
        <v>0</v>
      </c>
      <c r="K122" s="1872"/>
      <c r="L122" s="1296">
        <f>ROUNDDOWN((D122*E122*F122/12),0)</f>
        <v>0</v>
      </c>
      <c r="M122" s="1298">
        <f>SUM(L121,L122)</f>
        <v>0</v>
      </c>
      <c r="N122" s="29"/>
      <c r="U122"/>
      <c r="BJ122" s="243"/>
      <c r="BK122" s="917"/>
      <c r="BL122" s="2347"/>
      <c r="BM122" s="901">
        <v>1</v>
      </c>
      <c r="BN122" s="945"/>
      <c r="BO122" s="1935"/>
      <c r="BP122" s="2856">
        <f t="shared" si="23"/>
        <v>0</v>
      </c>
      <c r="BQ122" s="2857"/>
      <c r="BR122" s="2085">
        <f t="shared" si="25"/>
        <v>0</v>
      </c>
      <c r="BS122" s="910"/>
      <c r="BT122" s="910"/>
      <c r="BU122" s="910"/>
      <c r="BV122" s="910"/>
      <c r="BW122" s="910"/>
      <c r="BX122" s="910"/>
      <c r="BY122" s="910"/>
      <c r="BZ122" s="910"/>
    </row>
    <row r="123" spans="1:78" s="38" customFormat="1" ht="15" customHeight="1" x14ac:dyDescent="0.25">
      <c r="A123" s="1588"/>
      <c r="B123" s="1964"/>
      <c r="C123" s="17"/>
      <c r="D123" s="2877" t="s">
        <v>40</v>
      </c>
      <c r="E123" s="2878"/>
      <c r="F123" s="2878"/>
      <c r="G123" s="2879"/>
      <c r="H123" s="1969"/>
      <c r="I123" s="1959">
        <f>ROUNDDOWN(SUM(I121,I122)*$B$126,0)</f>
        <v>0</v>
      </c>
      <c r="J123" s="1959">
        <f>ROUNDDOWN(SUM(J121,J122)*$B$126,0)</f>
        <v>0</v>
      </c>
      <c r="K123" s="1872"/>
      <c r="L123" s="1959">
        <f>ROUNDDOWN(SUM(L121,L122)*$B$126,0)</f>
        <v>0</v>
      </c>
      <c r="M123" s="1308"/>
      <c r="N123" s="330"/>
      <c r="BJ123" s="243"/>
      <c r="BK123" s="917"/>
      <c r="BL123" s="2347"/>
      <c r="BM123" s="901">
        <v>1</v>
      </c>
      <c r="BN123" s="945"/>
      <c r="BO123" s="1935"/>
      <c r="BP123" s="2856">
        <f t="shared" si="23"/>
        <v>0</v>
      </c>
      <c r="BQ123" s="2857"/>
      <c r="BR123" s="2085">
        <f t="shared" si="25"/>
        <v>0</v>
      </c>
      <c r="BS123" s="910"/>
      <c r="BT123" s="910"/>
      <c r="BU123" s="910"/>
      <c r="BV123" s="910"/>
      <c r="BW123" s="910"/>
      <c r="BX123" s="910"/>
      <c r="BY123" s="910"/>
      <c r="BZ123" s="910"/>
    </row>
    <row r="124" spans="1:78" x14ac:dyDescent="0.25">
      <c r="A124" s="934"/>
      <c r="B124" s="935"/>
      <c r="C124" s="936"/>
      <c r="D124" s="1010"/>
      <c r="E124" s="1010"/>
      <c r="F124" s="938"/>
      <c r="G124" s="935"/>
      <c r="H124" s="935"/>
      <c r="I124" s="961"/>
      <c r="J124" s="937"/>
      <c r="K124" s="1876"/>
      <c r="L124" s="939"/>
      <c r="M124" s="1011"/>
      <c r="N124" s="34"/>
      <c r="U124"/>
      <c r="BJ124" s="243"/>
      <c r="BK124" s="917"/>
      <c r="BL124" s="2347"/>
      <c r="BM124" s="901">
        <v>1</v>
      </c>
      <c r="BN124" s="945"/>
      <c r="BO124" s="1935"/>
      <c r="BP124" s="2856">
        <f t="shared" si="23"/>
        <v>0</v>
      </c>
      <c r="BQ124" s="2857"/>
      <c r="BR124" s="2085">
        <f t="shared" si="25"/>
        <v>0</v>
      </c>
      <c r="BS124" s="913"/>
      <c r="BT124" s="913"/>
      <c r="BU124" s="913"/>
      <c r="BV124" s="913"/>
      <c r="BW124" s="913"/>
      <c r="BX124" s="913"/>
      <c r="BY124" s="913"/>
      <c r="BZ124" s="910"/>
    </row>
    <row r="125" spans="1:78" x14ac:dyDescent="0.25">
      <c r="A125" s="1664" t="s">
        <v>17</v>
      </c>
      <c r="B125" s="1665"/>
      <c r="C125" s="1027"/>
      <c r="D125" s="68"/>
      <c r="E125" s="1308"/>
      <c r="F125" s="1305"/>
      <c r="G125" s="1306">
        <f>SUM(G40:G122)</f>
        <v>0</v>
      </c>
      <c r="H125" s="2003"/>
      <c r="I125" s="1298">
        <f>SUM(I40,I41,I43,I44,I46,I47,I49,I50,I52,I53,I55,I56,I58,I59,I61,I62,I64,I65,I67,I68,I70,I71,I73,I74,I76,I77,I79,I80,I82,I83,I85,I86,I88,I89,I91,I92,I94,I95,I97,I98,I100,I101,I103,I104,I106,I107,I109,I110,I112,I113,I115,I116,I118,I119,I121,I122)</f>
        <v>0</v>
      </c>
      <c r="J125" s="1298">
        <f t="shared" ref="J125:L125" si="26">SUM(J40,J41,J43,J44,J46,J47,J49,J50,J52,J53,J55,J56,J58,J59,J61,J62,J64,J65,J67,J68,J70,J71,J73,J74,J76,J77,J79,J80,J82,J83,J85,J86,J88,J89,J91,J92,J94,J95,J97,J98,J100,J101,J103,J104,J106,J107,J109,J110,J112,J113,J115,J116,J118,J119,J121,J122)</f>
        <v>0</v>
      </c>
      <c r="K125" s="1875"/>
      <c r="L125" s="1298">
        <f t="shared" si="26"/>
        <v>0</v>
      </c>
      <c r="M125" s="1309"/>
      <c r="N125" s="34"/>
      <c r="U125"/>
      <c r="BJ125" s="243"/>
      <c r="BK125" s="917"/>
      <c r="BL125" s="2347"/>
      <c r="BM125" s="901">
        <v>1</v>
      </c>
      <c r="BN125" s="945"/>
      <c r="BO125" s="1935"/>
      <c r="BP125" s="2856">
        <f t="shared" si="23"/>
        <v>0</v>
      </c>
      <c r="BQ125" s="2857"/>
      <c r="BR125" s="2085">
        <f t="shared" si="25"/>
        <v>0</v>
      </c>
      <c r="BS125" s="913"/>
      <c r="BT125" s="913"/>
      <c r="BU125" s="913"/>
      <c r="BV125" s="913"/>
      <c r="BW125" s="913"/>
      <c r="BX125" s="913"/>
      <c r="BY125" s="2298"/>
      <c r="BZ125" s="910"/>
    </row>
    <row r="126" spans="1:78" s="38" customFormat="1" ht="18" customHeight="1" thickBot="1" x14ac:dyDescent="0.3">
      <c r="A126" s="1669" t="s">
        <v>18</v>
      </c>
      <c r="B126" s="1806">
        <f>'BP1'!B125</f>
        <v>0.30070000000000002</v>
      </c>
      <c r="C126" s="941"/>
      <c r="D126" s="68"/>
      <c r="E126" s="1308"/>
      <c r="F126" s="1311"/>
      <c r="G126" s="1311"/>
      <c r="H126" s="1311"/>
      <c r="I126" s="1298">
        <f>ROUNDDOWN(I125*$B$126,0)</f>
        <v>0</v>
      </c>
      <c r="J126" s="1298">
        <f>ROUNDDOWN(J125*$B$126,0)</f>
        <v>0</v>
      </c>
      <c r="K126" s="1875"/>
      <c r="L126" s="1298">
        <f>ROUNDDOWN(L125*$B$126,0)</f>
        <v>0</v>
      </c>
      <c r="M126" s="1308"/>
      <c r="N126" s="349"/>
      <c r="BJ126" s="243"/>
      <c r="BK126" s="917"/>
      <c r="BL126" s="2347"/>
      <c r="BM126" s="901">
        <v>1</v>
      </c>
      <c r="BN126" s="945"/>
      <c r="BO126" s="1935"/>
      <c r="BP126" s="2856">
        <f t="shared" si="23"/>
        <v>0</v>
      </c>
      <c r="BQ126" s="2857"/>
      <c r="BR126" s="2085">
        <f t="shared" si="25"/>
        <v>0</v>
      </c>
      <c r="BS126" s="913"/>
      <c r="BT126" s="913"/>
      <c r="BU126" s="913"/>
      <c r="BV126" s="913"/>
      <c r="BW126" s="913"/>
      <c r="BX126" s="913"/>
      <c r="BY126" s="913"/>
      <c r="BZ126" s="910"/>
    </row>
    <row r="127" spans="1:78" s="38" customFormat="1" ht="14.25" customHeight="1" thickTop="1" x14ac:dyDescent="0.25">
      <c r="A127" s="1664" t="s">
        <v>19</v>
      </c>
      <c r="B127" s="1807"/>
      <c r="C127" s="1027"/>
      <c r="D127" s="68"/>
      <c r="E127" s="1308"/>
      <c r="F127" s="1308"/>
      <c r="G127" s="1308"/>
      <c r="H127" s="1308"/>
      <c r="I127" s="1839">
        <f t="shared" ref="I127:L127" si="27">SUM(I125:I126)</f>
        <v>0</v>
      </c>
      <c r="J127" s="1307">
        <f t="shared" si="27"/>
        <v>0</v>
      </c>
      <c r="K127" s="1874"/>
      <c r="L127" s="1313">
        <f t="shared" si="27"/>
        <v>0</v>
      </c>
      <c r="M127" s="1309"/>
      <c r="N127" s="330"/>
      <c r="BJ127" s="243"/>
      <c r="BK127" s="917"/>
      <c r="BL127" s="2347"/>
      <c r="BM127" s="901">
        <v>1</v>
      </c>
      <c r="BN127" s="945"/>
      <c r="BO127" s="1935"/>
      <c r="BP127" s="2856">
        <f t="shared" si="23"/>
        <v>0</v>
      </c>
      <c r="BQ127" s="2857"/>
      <c r="BR127" s="2085">
        <f t="shared" si="25"/>
        <v>0</v>
      </c>
      <c r="BS127" s="913"/>
      <c r="BT127" s="913"/>
      <c r="BU127" s="913"/>
      <c r="BV127" s="913"/>
      <c r="BW127" s="913"/>
      <c r="BX127" s="913"/>
      <c r="BY127" s="913"/>
      <c r="BZ127" s="910"/>
    </row>
    <row r="128" spans="1:78" x14ac:dyDescent="0.25">
      <c r="A128" s="942"/>
      <c r="B128" s="736"/>
      <c r="C128" s="17"/>
      <c r="D128" s="1048"/>
      <c r="E128" s="1048"/>
      <c r="F128" s="971"/>
      <c r="G128" s="1049"/>
      <c r="H128" s="1049"/>
      <c r="I128" s="1071"/>
      <c r="J128" s="1071"/>
      <c r="K128" s="938"/>
      <c r="L128" s="943"/>
      <c r="M128" s="943"/>
      <c r="N128" s="354"/>
      <c r="U128"/>
      <c r="BJ128" s="243"/>
      <c r="BK128" s="917"/>
      <c r="BL128" s="2347"/>
      <c r="BM128" s="901">
        <v>1</v>
      </c>
      <c r="BN128" s="945"/>
      <c r="BO128" s="1935"/>
      <c r="BP128" s="2856">
        <f t="shared" si="23"/>
        <v>0</v>
      </c>
      <c r="BQ128" s="2857"/>
      <c r="BR128" s="2085">
        <f t="shared" si="25"/>
        <v>0</v>
      </c>
      <c r="BS128" s="913"/>
      <c r="BT128" s="913"/>
      <c r="BU128" s="913"/>
      <c r="BV128" s="913"/>
      <c r="BW128" s="913"/>
      <c r="BX128" s="913"/>
      <c r="BY128" s="913"/>
      <c r="BZ128" s="910"/>
    </row>
    <row r="129" spans="1:79" s="165" customFormat="1" ht="14.25" customHeight="1" x14ac:dyDescent="0.25">
      <c r="A129" s="1594" t="s">
        <v>142</v>
      </c>
      <c r="B129" s="1280" t="s">
        <v>140</v>
      </c>
      <c r="C129" s="17"/>
      <c r="D129" s="338" t="s">
        <v>39</v>
      </c>
      <c r="E129" s="1318" t="s">
        <v>317</v>
      </c>
      <c r="F129" s="2198" t="s">
        <v>316</v>
      </c>
      <c r="G129" s="2188"/>
      <c r="H129" s="1964"/>
      <c r="I129" s="1322"/>
      <c r="J129" s="1322"/>
      <c r="K129" s="1322"/>
      <c r="L129" s="1308"/>
      <c r="M129" s="1308"/>
      <c r="N129" s="331"/>
      <c r="BJ129" s="243"/>
      <c r="BK129" s="917"/>
      <c r="BL129" s="2347"/>
      <c r="BM129" s="901">
        <v>1</v>
      </c>
      <c r="BN129" s="945"/>
      <c r="BO129" s="1935"/>
      <c r="BP129" s="2856">
        <f t="shared" si="23"/>
        <v>0</v>
      </c>
      <c r="BQ129" s="2857"/>
      <c r="BR129" s="2085">
        <f t="shared" si="25"/>
        <v>0</v>
      </c>
      <c r="BS129" s="913"/>
      <c r="BT129" s="913"/>
      <c r="BU129" s="897"/>
      <c r="BV129" s="897"/>
      <c r="BW129" s="897"/>
      <c r="BX129" s="897"/>
      <c r="BY129" s="897"/>
      <c r="BZ129" s="910"/>
    </row>
    <row r="130" spans="1:79" s="165" customFormat="1" ht="18" customHeight="1" x14ac:dyDescent="0.25">
      <c r="A130" s="1594"/>
      <c r="B130" s="1280"/>
      <c r="C130" s="17"/>
      <c r="D130" s="1078"/>
      <c r="E130" s="2196"/>
      <c r="F130" s="2286" t="s">
        <v>318</v>
      </c>
      <c r="G130" s="2090"/>
      <c r="H130" s="1322"/>
      <c r="I130" s="1322"/>
      <c r="J130" s="1322"/>
      <c r="K130" s="1322"/>
      <c r="L130" s="1308"/>
      <c r="M130" s="1308"/>
      <c r="N130" s="331"/>
      <c r="BJ130" s="243"/>
      <c r="BK130" s="917"/>
      <c r="BL130" s="2347"/>
      <c r="BM130" s="901">
        <v>1</v>
      </c>
      <c r="BN130" s="945"/>
      <c r="BO130" s="1935"/>
      <c r="BP130" s="2856">
        <f t="shared" si="23"/>
        <v>0</v>
      </c>
      <c r="BQ130" s="2857"/>
      <c r="BR130" s="2085">
        <f t="shared" si="25"/>
        <v>0</v>
      </c>
      <c r="BS130" s="913"/>
      <c r="BT130" s="913"/>
      <c r="BU130" s="913"/>
      <c r="BV130" s="913"/>
      <c r="BW130" s="913"/>
      <c r="BX130" s="913"/>
      <c r="BY130" s="913"/>
      <c r="BZ130" s="910"/>
    </row>
    <row r="131" spans="1:79" x14ac:dyDescent="0.25">
      <c r="A131" s="1958">
        <f>'BP1'!A130</f>
        <v>0</v>
      </c>
      <c r="B131" s="933">
        <f>'BP1'!B130</f>
        <v>0</v>
      </c>
      <c r="C131" s="1028"/>
      <c r="D131" s="2416">
        <f>'BP4'!D131</f>
        <v>0</v>
      </c>
      <c r="E131" s="2411"/>
      <c r="F131" s="2285">
        <f>D131</f>
        <v>0</v>
      </c>
      <c r="G131" s="2189"/>
      <c r="H131" s="1321"/>
      <c r="I131" s="904">
        <v>0</v>
      </c>
      <c r="J131" s="1295">
        <f t="shared" ref="J131:J136" si="28">ROUNDDOWN(L131-I131,0)</f>
        <v>0</v>
      </c>
      <c r="K131" s="1300"/>
      <c r="L131" s="2197">
        <f>ROUNDDOWN(F131*E131,0)</f>
        <v>0</v>
      </c>
      <c r="M131" s="2075"/>
      <c r="N131" s="332"/>
      <c r="P131" s="2"/>
      <c r="U131"/>
      <c r="BJ131" s="243"/>
      <c r="BK131" s="917"/>
      <c r="BL131" s="2347"/>
      <c r="BM131" s="901">
        <v>1</v>
      </c>
      <c r="BN131" s="945"/>
      <c r="BO131" s="1229"/>
      <c r="BP131" s="2856">
        <f t="shared" si="23"/>
        <v>0</v>
      </c>
      <c r="BQ131" s="2857"/>
      <c r="BR131" s="2085">
        <f t="shared" si="25"/>
        <v>0</v>
      </c>
      <c r="BS131" s="897"/>
      <c r="BT131" s="897"/>
      <c r="BU131" s="910"/>
      <c r="BV131" s="910"/>
      <c r="BW131" s="910"/>
      <c r="BX131" s="910"/>
      <c r="BY131" s="910"/>
      <c r="BZ131" s="910"/>
    </row>
    <row r="132" spans="1:79" s="165" customFormat="1" ht="16.5" customHeight="1" x14ac:dyDescent="0.25">
      <c r="A132" s="2412">
        <f>'BP1'!A131</f>
        <v>0</v>
      </c>
      <c r="B132" s="933">
        <f>'BP1'!B131</f>
        <v>0</v>
      </c>
      <c r="C132" s="1028"/>
      <c r="D132" s="2416">
        <f>'BP4'!D132</f>
        <v>0</v>
      </c>
      <c r="E132" s="2413"/>
      <c r="F132" s="2285">
        <f t="shared" ref="F132:F136" si="29">D132</f>
        <v>0</v>
      </c>
      <c r="G132" s="2189"/>
      <c r="H132" s="1321"/>
      <c r="I132" s="904">
        <v>0</v>
      </c>
      <c r="J132" s="1295">
        <f t="shared" si="28"/>
        <v>0</v>
      </c>
      <c r="K132" s="1300"/>
      <c r="L132" s="2197">
        <f t="shared" ref="L132:L136" si="30">ROUNDDOWN(F132*E132,0)</f>
        <v>0</v>
      </c>
      <c r="M132" s="1839"/>
      <c r="N132" s="331"/>
      <c r="BJ132" s="1003"/>
      <c r="BK132" s="917"/>
      <c r="BL132" s="2347"/>
      <c r="BM132" s="901">
        <v>1</v>
      </c>
      <c r="BN132" s="945"/>
      <c r="BO132" s="1935"/>
      <c r="BP132" s="2856">
        <f t="shared" si="23"/>
        <v>0</v>
      </c>
      <c r="BQ132" s="2857"/>
      <c r="BR132" s="2085">
        <f t="shared" si="25"/>
        <v>0</v>
      </c>
      <c r="BS132" s="913"/>
      <c r="BT132" s="913"/>
      <c r="BU132" s="910"/>
      <c r="BV132" s="910"/>
      <c r="BW132" s="910"/>
      <c r="BX132" s="910"/>
      <c r="BY132" s="910"/>
      <c r="BZ132" s="910"/>
    </row>
    <row r="133" spans="1:79" s="165" customFormat="1" ht="16.5" customHeight="1" x14ac:dyDescent="0.25">
      <c r="A133" s="1958">
        <f>'BP1'!A132</f>
        <v>0</v>
      </c>
      <c r="B133" s="933">
        <f>'BP1'!B132</f>
        <v>0</v>
      </c>
      <c r="C133" s="1028"/>
      <c r="D133" s="2416">
        <f>'BP4'!D133</f>
        <v>0</v>
      </c>
      <c r="E133" s="2411"/>
      <c r="F133" s="2285">
        <f t="shared" si="29"/>
        <v>0</v>
      </c>
      <c r="G133" s="2189"/>
      <c r="H133" s="1321"/>
      <c r="I133" s="904">
        <v>0</v>
      </c>
      <c r="J133" s="1295">
        <f t="shared" si="28"/>
        <v>0</v>
      </c>
      <c r="K133" s="1300"/>
      <c r="L133" s="2197">
        <f t="shared" si="30"/>
        <v>0</v>
      </c>
      <c r="M133" s="2075"/>
      <c r="N133" s="331"/>
      <c r="BJ133" s="1003"/>
      <c r="BK133" s="917"/>
      <c r="BL133" s="2347"/>
      <c r="BM133" s="901">
        <v>1</v>
      </c>
      <c r="BN133" s="945"/>
      <c r="BO133" s="1935"/>
      <c r="BP133" s="2856">
        <f t="shared" si="23"/>
        <v>0</v>
      </c>
      <c r="BQ133" s="2857"/>
      <c r="BR133" s="2085">
        <f t="shared" si="25"/>
        <v>0</v>
      </c>
      <c r="BS133" s="910"/>
      <c r="BT133" s="910"/>
      <c r="BU133" s="910"/>
      <c r="BV133" s="910"/>
      <c r="BW133" s="910"/>
      <c r="BX133" s="910"/>
      <c r="BY133" s="910"/>
      <c r="BZ133" s="910"/>
    </row>
    <row r="134" spans="1:79" x14ac:dyDescent="0.25">
      <c r="A134" s="2412">
        <f>'BP1'!A133</f>
        <v>0</v>
      </c>
      <c r="B134" s="933">
        <f>'BP1'!B133</f>
        <v>0</v>
      </c>
      <c r="C134" s="1028"/>
      <c r="D134" s="2416">
        <f>'BP4'!D134</f>
        <v>0</v>
      </c>
      <c r="E134" s="2413"/>
      <c r="F134" s="2285">
        <f>D134</f>
        <v>0</v>
      </c>
      <c r="G134" s="2189"/>
      <c r="H134" s="1321"/>
      <c r="I134" s="904">
        <v>0</v>
      </c>
      <c r="J134" s="1295">
        <f t="shared" si="28"/>
        <v>0</v>
      </c>
      <c r="K134" s="1300"/>
      <c r="L134" s="2197">
        <f t="shared" si="30"/>
        <v>0</v>
      </c>
      <c r="M134" s="1839"/>
      <c r="N134" s="332"/>
      <c r="U134"/>
      <c r="BJ134" s="243"/>
      <c r="BK134" s="917"/>
      <c r="BL134" s="2347"/>
      <c r="BM134" s="901">
        <v>1</v>
      </c>
      <c r="BN134" s="945"/>
      <c r="BO134" s="1935"/>
      <c r="BP134" s="2856">
        <f t="shared" si="23"/>
        <v>0</v>
      </c>
      <c r="BQ134" s="2857"/>
      <c r="BR134" s="2085">
        <f t="shared" si="25"/>
        <v>0</v>
      </c>
      <c r="BS134" s="910"/>
      <c r="BT134" s="910"/>
      <c r="BU134" s="910"/>
      <c r="BV134" s="910"/>
      <c r="BW134" s="910"/>
      <c r="BX134" s="910"/>
      <c r="BY134" s="910"/>
      <c r="BZ134" s="910"/>
    </row>
    <row r="135" spans="1:79" s="167" customFormat="1" ht="15" customHeight="1" x14ac:dyDescent="0.25">
      <c r="A135" s="1958">
        <f>'BP1'!A134</f>
        <v>0</v>
      </c>
      <c r="B135" s="945">
        <f>'BP1'!B134</f>
        <v>0</v>
      </c>
      <c r="C135" s="1029"/>
      <c r="D135" s="2416">
        <f>'BP4'!D135</f>
        <v>0</v>
      </c>
      <c r="E135" s="2411"/>
      <c r="F135" s="2285">
        <f t="shared" si="29"/>
        <v>0</v>
      </c>
      <c r="G135" s="2189"/>
      <c r="H135" s="1321"/>
      <c r="I135" s="904">
        <v>0</v>
      </c>
      <c r="J135" s="1295">
        <f t="shared" si="28"/>
        <v>0</v>
      </c>
      <c r="K135" s="1300"/>
      <c r="L135" s="2197">
        <f t="shared" si="30"/>
        <v>0</v>
      </c>
      <c r="M135" s="2075"/>
      <c r="N135" s="331"/>
      <c r="BJ135" s="1004"/>
      <c r="BK135" s="917"/>
      <c r="BL135" s="2347"/>
      <c r="BM135" s="901">
        <v>1</v>
      </c>
      <c r="BN135" s="945"/>
      <c r="BO135" s="1935"/>
      <c r="BP135" s="2856">
        <f t="shared" si="23"/>
        <v>0</v>
      </c>
      <c r="BQ135" s="2857"/>
      <c r="BR135" s="2085">
        <f t="shared" si="25"/>
        <v>0</v>
      </c>
      <c r="BS135" s="910"/>
      <c r="BT135" s="910"/>
      <c r="BU135" s="910"/>
      <c r="BV135" s="910"/>
      <c r="BW135" s="910"/>
      <c r="BX135" s="910"/>
      <c r="BY135" s="910"/>
      <c r="BZ135" s="910"/>
    </row>
    <row r="136" spans="1:79" s="167" customFormat="1" ht="18" customHeight="1" thickBot="1" x14ac:dyDescent="0.3">
      <c r="A136" s="2412">
        <f>'BP1'!A135</f>
        <v>0</v>
      </c>
      <c r="B136" s="2284">
        <f>'BP1'!B135</f>
        <v>0</v>
      </c>
      <c r="C136" s="1029"/>
      <c r="D136" s="2416">
        <f>'BP4'!D136</f>
        <v>0</v>
      </c>
      <c r="E136" s="2413"/>
      <c r="F136" s="2285">
        <f t="shared" si="29"/>
        <v>0</v>
      </c>
      <c r="G136" s="2189"/>
      <c r="H136" s="1321"/>
      <c r="I136" s="904">
        <v>0</v>
      </c>
      <c r="J136" s="1295">
        <f t="shared" si="28"/>
        <v>0</v>
      </c>
      <c r="K136" s="1300"/>
      <c r="L136" s="2197">
        <f t="shared" si="30"/>
        <v>0</v>
      </c>
      <c r="M136" s="1839"/>
      <c r="N136" s="331"/>
      <c r="BJ136" s="2832" t="s">
        <v>217</v>
      </c>
      <c r="BK136" s="2833"/>
      <c r="BL136" s="2833"/>
      <c r="BM136" s="2833"/>
      <c r="BN136" s="2833"/>
      <c r="BO136" s="2834"/>
      <c r="BP136" s="2939">
        <f>ROUNDDOWN(SUM(BP84:BP135),0)</f>
        <v>0</v>
      </c>
      <c r="BQ136" s="2940"/>
      <c r="BR136" s="910">
        <f>SUM(BR84:BR135)</f>
        <v>0</v>
      </c>
      <c r="BS136" s="910"/>
      <c r="BT136" s="910"/>
      <c r="BU136" s="910"/>
      <c r="BV136" s="910"/>
      <c r="BW136" s="910"/>
      <c r="BX136" s="910"/>
      <c r="BY136" s="910"/>
      <c r="BZ136"/>
    </row>
    <row r="137" spans="1:79" ht="15.75" thickBot="1" x14ac:dyDescent="0.3">
      <c r="A137" s="942"/>
      <c r="B137" s="736"/>
      <c r="C137" s="17"/>
      <c r="D137" s="948"/>
      <c r="E137" s="948"/>
      <c r="F137" s="948"/>
      <c r="G137" s="948"/>
      <c r="H137" s="948"/>
      <c r="I137" s="971"/>
      <c r="J137" s="971"/>
      <c r="K137" s="948"/>
      <c r="L137" s="1050"/>
      <c r="M137" s="948"/>
      <c r="N137" s="333"/>
      <c r="U137"/>
      <c r="BJ137" s="910"/>
      <c r="BK137" s="910"/>
      <c r="BL137" s="893"/>
      <c r="BM137" s="893"/>
      <c r="BN137" s="910"/>
      <c r="BO137" s="910"/>
      <c r="BP137" s="910"/>
      <c r="BQ137" s="910"/>
      <c r="BR137" s="910"/>
      <c r="BS137" s="910"/>
      <c r="BT137" s="910"/>
      <c r="BU137" s="910"/>
      <c r="BV137" s="910"/>
      <c r="BW137" s="910"/>
      <c r="BX137" s="910"/>
      <c r="BY137" s="910"/>
      <c r="BZ137" s="165"/>
    </row>
    <row r="138" spans="1:79" s="165" customFormat="1" ht="13.5" customHeight="1" x14ac:dyDescent="0.25">
      <c r="A138" s="1592" t="s">
        <v>48</v>
      </c>
      <c r="B138" s="1305"/>
      <c r="C138" s="1027"/>
      <c r="D138" s="68"/>
      <c r="E138" s="1308"/>
      <c r="F138" s="1308"/>
      <c r="G138" s="1308"/>
      <c r="H138" s="1308"/>
      <c r="I138" s="1307">
        <f>SUM(I129:I136)</f>
        <v>0</v>
      </c>
      <c r="J138" s="1307">
        <f>SUM(J129:J136)</f>
        <v>0</v>
      </c>
      <c r="K138" s="1308"/>
      <c r="L138" s="1307">
        <f>SUM(L129:L136)</f>
        <v>0</v>
      </c>
      <c r="M138" s="1308"/>
      <c r="N138" s="331"/>
      <c r="BJ138" s="1008" t="s">
        <v>28</v>
      </c>
      <c r="BK138" s="2351" t="s">
        <v>63</v>
      </c>
      <c r="BL138" s="2348" t="s">
        <v>319</v>
      </c>
      <c r="BM138" s="2349" t="s">
        <v>341</v>
      </c>
      <c r="BN138" s="2349" t="s">
        <v>212</v>
      </c>
      <c r="BO138" s="2349" t="s">
        <v>305</v>
      </c>
      <c r="BP138" s="2349" t="s">
        <v>96</v>
      </c>
      <c r="BQ138" s="2349" t="s">
        <v>65</v>
      </c>
      <c r="BR138" s="2749" t="s">
        <v>15</v>
      </c>
      <c r="BS138" s="2750"/>
      <c r="BT138" s="910"/>
      <c r="BU138" s="910"/>
      <c r="BV138" s="910"/>
      <c r="BW138" s="910"/>
      <c r="BX138" s="910"/>
      <c r="BY138" s="910"/>
      <c r="BZ138" s="910"/>
      <c r="CA138"/>
    </row>
    <row r="139" spans="1:79" ht="15.75" thickBot="1" x14ac:dyDescent="0.3">
      <c r="A139" s="1593" t="s">
        <v>40</v>
      </c>
      <c r="B139" s="1805">
        <f>'BP1'!B138</f>
        <v>7.5499999999999998E-2</v>
      </c>
      <c r="C139" s="1027"/>
      <c r="D139" s="68"/>
      <c r="E139" s="1308"/>
      <c r="F139" s="1308"/>
      <c r="G139" s="1308"/>
      <c r="H139" s="1308"/>
      <c r="I139" s="1312">
        <f>ROUNDDOWN(SUM(I129:I136)*$B$139,0)</f>
        <v>0</v>
      </c>
      <c r="J139" s="1312">
        <f>ROUNDDOWN(SUM(J129:J136)*$B$139,0)</f>
        <v>0</v>
      </c>
      <c r="K139" s="1308"/>
      <c r="L139" s="1312">
        <f>SUM(I139:J139)</f>
        <v>0</v>
      </c>
      <c r="M139" s="1308"/>
      <c r="N139" s="20"/>
      <c r="U139"/>
      <c r="BJ139" s="2084" t="s">
        <v>91</v>
      </c>
      <c r="BK139" s="905"/>
      <c r="BL139" s="905"/>
      <c r="BM139" s="901">
        <v>1</v>
      </c>
      <c r="BN139" s="901"/>
      <c r="BO139" s="901"/>
      <c r="BP139" s="901"/>
      <c r="BQ139" s="1091">
        <v>0.61</v>
      </c>
      <c r="BR139" s="2937">
        <f>ROUNDDOWN(BM139*BN139*BO139*BP139*BQ139,0)</f>
        <v>0</v>
      </c>
      <c r="BS139" s="2938"/>
      <c r="BT139" s="910">
        <f>IF(BL139="Evaluation",BR139,0)</f>
        <v>0</v>
      </c>
      <c r="BU139" s="910"/>
      <c r="BV139" s="910"/>
      <c r="BW139" s="910"/>
      <c r="BX139" s="910"/>
      <c r="BY139" s="910"/>
      <c r="BZ139" s="910"/>
    </row>
    <row r="140" spans="1:79" ht="18" customHeight="1" thickTop="1" x14ac:dyDescent="0.25">
      <c r="A140" s="1592" t="s">
        <v>49</v>
      </c>
      <c r="B140" s="1305"/>
      <c r="C140" s="1027"/>
      <c r="D140" s="68"/>
      <c r="E140" s="1308"/>
      <c r="F140" s="1308"/>
      <c r="G140" s="1308"/>
      <c r="H140" s="1308"/>
      <c r="I140" s="1307">
        <f t="shared" ref="I140:L140" si="31">SUM(I138:I139)</f>
        <v>0</v>
      </c>
      <c r="J140" s="1307">
        <f t="shared" si="31"/>
        <v>0</v>
      </c>
      <c r="K140" s="1308"/>
      <c r="L140" s="1307">
        <f t="shared" si="31"/>
        <v>0</v>
      </c>
      <c r="M140" s="1308"/>
      <c r="N140" s="20"/>
      <c r="U140"/>
      <c r="BJ140" s="2084" t="s">
        <v>92</v>
      </c>
      <c r="BK140" s="905"/>
      <c r="BL140" s="905"/>
      <c r="BM140" s="901">
        <v>1</v>
      </c>
      <c r="BN140" s="901"/>
      <c r="BO140" s="901"/>
      <c r="BP140" s="901"/>
      <c r="BQ140" s="1091">
        <v>0.17</v>
      </c>
      <c r="BR140" s="2937">
        <f t="shared" ref="BR140:BR151" si="32">ROUNDDOWN(BM140*BN140*BO140*BP140*BQ140,0)</f>
        <v>0</v>
      </c>
      <c r="BS140" s="2938"/>
      <c r="BT140" s="2085">
        <f t="shared" ref="BT140:BT151" si="33">IF(BL140="Evaluation",BR140,0)</f>
        <v>0</v>
      </c>
      <c r="BU140" s="910"/>
      <c r="BV140" s="920"/>
      <c r="BW140" s="910"/>
      <c r="BX140" s="910"/>
      <c r="BY140" s="910"/>
      <c r="BZ140" s="910"/>
    </row>
    <row r="141" spans="1:79" x14ac:dyDescent="0.25">
      <c r="A141" s="942"/>
      <c r="B141" s="736"/>
      <c r="C141" s="17"/>
      <c r="D141" s="948"/>
      <c r="E141" s="948"/>
      <c r="F141" s="948"/>
      <c r="G141" s="948"/>
      <c r="H141" s="948"/>
      <c r="I141" s="947"/>
      <c r="J141" s="947"/>
      <c r="K141" s="948"/>
      <c r="L141" s="1053"/>
      <c r="M141" s="948"/>
      <c r="N141" s="328"/>
      <c r="P141" s="2"/>
      <c r="U141"/>
      <c r="BJ141" s="2084" t="s">
        <v>98</v>
      </c>
      <c r="BK141" s="905"/>
      <c r="BL141" s="905"/>
      <c r="BM141" s="901">
        <v>1</v>
      </c>
      <c r="BN141" s="901"/>
      <c r="BO141" s="901"/>
      <c r="BP141" s="901"/>
      <c r="BQ141" s="1091">
        <v>0.28999999999999998</v>
      </c>
      <c r="BR141" s="2937">
        <f t="shared" si="32"/>
        <v>0</v>
      </c>
      <c r="BS141" s="2938"/>
      <c r="BT141" s="2085">
        <f t="shared" si="33"/>
        <v>0</v>
      </c>
      <c r="BU141" s="910"/>
      <c r="BV141" s="918"/>
      <c r="BW141" s="918"/>
      <c r="BX141" s="918"/>
      <c r="BY141" s="918"/>
      <c r="BZ141" s="910"/>
    </row>
    <row r="142" spans="1:79" x14ac:dyDescent="0.25">
      <c r="A142" s="1592" t="s">
        <v>20</v>
      </c>
      <c r="B142" s="1305"/>
      <c r="C142" s="1027"/>
      <c r="D142" s="68"/>
      <c r="E142" s="1308"/>
      <c r="F142" s="1308"/>
      <c r="G142" s="1308"/>
      <c r="H142" s="1308"/>
      <c r="I142" s="1307">
        <f>SUM(I125,I138)</f>
        <v>0</v>
      </c>
      <c r="J142" s="1307">
        <f>SUM(J125,J138)</f>
        <v>0</v>
      </c>
      <c r="K142" s="1308"/>
      <c r="L142" s="1307">
        <f>SUM(I142,J142)</f>
        <v>0</v>
      </c>
      <c r="M142" s="1308"/>
      <c r="N142" s="328">
        <v>0</v>
      </c>
      <c r="U142"/>
      <c r="BJ142" s="2084" t="s">
        <v>99</v>
      </c>
      <c r="BK142" s="905"/>
      <c r="BL142" s="905"/>
      <c r="BM142" s="901">
        <v>1</v>
      </c>
      <c r="BN142" s="901"/>
      <c r="BO142" s="901"/>
      <c r="BP142" s="901"/>
      <c r="BQ142" s="1091">
        <v>0.51</v>
      </c>
      <c r="BR142" s="2937">
        <f t="shared" si="32"/>
        <v>0</v>
      </c>
      <c r="BS142" s="2938"/>
      <c r="BT142" s="2085">
        <f t="shared" si="33"/>
        <v>0</v>
      </c>
      <c r="BU142" s="910"/>
      <c r="BV142" s="910"/>
      <c r="BW142" s="910"/>
      <c r="BX142" s="910"/>
      <c r="BY142" s="910"/>
      <c r="BZ142" s="910"/>
    </row>
    <row r="143" spans="1:79" x14ac:dyDescent="0.25">
      <c r="A143" s="1592" t="s">
        <v>21</v>
      </c>
      <c r="B143" s="1305"/>
      <c r="C143" s="1027"/>
      <c r="D143" s="68"/>
      <c r="E143" s="1308"/>
      <c r="F143" s="1308"/>
      <c r="G143" s="1308"/>
      <c r="H143" s="1308"/>
      <c r="I143" s="1307">
        <f>SUM(I126,I139)</f>
        <v>0</v>
      </c>
      <c r="J143" s="1307">
        <f>SUM(J126,J139)</f>
        <v>0</v>
      </c>
      <c r="K143" s="1308"/>
      <c r="L143" s="1307">
        <f>SUM(I143,J143)</f>
        <v>0</v>
      </c>
      <c r="M143" s="1308"/>
      <c r="N143" s="328"/>
      <c r="U143"/>
      <c r="BJ143" s="2084" t="s">
        <v>214</v>
      </c>
      <c r="BK143" s="905"/>
      <c r="BL143" s="905"/>
      <c r="BM143" s="901">
        <v>1</v>
      </c>
      <c r="BN143" s="901"/>
      <c r="BO143" s="901"/>
      <c r="BP143" s="901"/>
      <c r="BQ143" s="1091">
        <v>0.11</v>
      </c>
      <c r="BR143" s="2937">
        <f t="shared" si="32"/>
        <v>0</v>
      </c>
      <c r="BS143" s="2938"/>
      <c r="BT143" s="2085">
        <f t="shared" si="33"/>
        <v>0</v>
      </c>
      <c r="BU143" s="918"/>
      <c r="BV143" s="910"/>
      <c r="BW143" s="910"/>
      <c r="BX143" s="910"/>
      <c r="BY143" s="910"/>
      <c r="BZ143" s="910"/>
    </row>
    <row r="144" spans="1:79" x14ac:dyDescent="0.25">
      <c r="A144" s="934"/>
      <c r="B144" s="935"/>
      <c r="C144" s="936"/>
      <c r="D144" s="938"/>
      <c r="E144" s="938"/>
      <c r="F144" s="938"/>
      <c r="G144" s="938"/>
      <c r="H144" s="938"/>
      <c r="I144" s="937"/>
      <c r="J144" s="937"/>
      <c r="K144" s="937"/>
      <c r="L144" s="939"/>
      <c r="M144" s="938"/>
      <c r="N144" s="328"/>
      <c r="U144"/>
      <c r="BJ144" s="2084" t="s">
        <v>214</v>
      </c>
      <c r="BK144" s="905"/>
      <c r="BL144" s="905"/>
      <c r="BM144" s="901">
        <v>1</v>
      </c>
      <c r="BN144" s="901"/>
      <c r="BO144" s="901"/>
      <c r="BP144" s="901"/>
      <c r="BQ144" s="1091">
        <v>0.16</v>
      </c>
      <c r="BR144" s="2937">
        <f t="shared" si="32"/>
        <v>0</v>
      </c>
      <c r="BS144" s="2938"/>
      <c r="BT144" s="2085">
        <f t="shared" si="33"/>
        <v>0</v>
      </c>
      <c r="BU144" s="910"/>
      <c r="BV144" s="910"/>
      <c r="BW144" s="910"/>
      <c r="BX144" s="910"/>
      <c r="BY144" s="910"/>
      <c r="BZ144" s="910"/>
    </row>
    <row r="145" spans="1:79" ht="15.75" thickBot="1" x14ac:dyDescent="0.3">
      <c r="A145" s="1584"/>
      <c r="B145" s="1280"/>
      <c r="C145" s="17"/>
      <c r="D145" s="944"/>
      <c r="E145" s="1322"/>
      <c r="F145" s="1322"/>
      <c r="G145" s="1322"/>
      <c r="H145" s="1322"/>
      <c r="I145" s="1332"/>
      <c r="J145" s="1332"/>
      <c r="K145" s="1322"/>
      <c r="L145" s="1308"/>
      <c r="M145" s="1322"/>
      <c r="N145" s="328"/>
      <c r="U145"/>
      <c r="BJ145" s="2084" t="s">
        <v>93</v>
      </c>
      <c r="BK145" s="905"/>
      <c r="BL145" s="905"/>
      <c r="BM145" s="901">
        <v>1</v>
      </c>
      <c r="BN145" s="901"/>
      <c r="BO145" s="901"/>
      <c r="BP145" s="901"/>
      <c r="BQ145" s="1091">
        <v>17.5</v>
      </c>
      <c r="BR145" s="2937">
        <f t="shared" si="32"/>
        <v>0</v>
      </c>
      <c r="BS145" s="2938"/>
      <c r="BT145" s="2085">
        <f t="shared" si="33"/>
        <v>0</v>
      </c>
      <c r="BU145" s="910"/>
      <c r="BV145" s="910"/>
      <c r="BW145" s="910"/>
      <c r="BX145" s="910"/>
      <c r="BY145" s="910"/>
      <c r="BZ145" s="910"/>
    </row>
    <row r="146" spans="1:79" ht="14.25" customHeight="1" thickBot="1" x14ac:dyDescent="0.3">
      <c r="A146" s="1286"/>
      <c r="B146" s="1280"/>
      <c r="C146" s="1064"/>
      <c r="D146" s="944"/>
      <c r="E146" s="2894" t="s">
        <v>164</v>
      </c>
      <c r="F146" s="3059"/>
      <c r="G146" s="3060"/>
      <c r="H146" s="2009"/>
      <c r="I146" s="1684">
        <f>SUM(I142,I143)</f>
        <v>0</v>
      </c>
      <c r="J146" s="1685">
        <f>SUM(J142,J143)</f>
        <v>0</v>
      </c>
      <c r="K146" s="1683"/>
      <c r="L146" s="1391">
        <f>SUM(I146,J146)</f>
        <v>0</v>
      </c>
      <c r="M146" s="1322"/>
      <c r="N146" s="334"/>
      <c r="U146"/>
      <c r="BJ146" s="2084" t="s">
        <v>218</v>
      </c>
      <c r="BK146" s="905"/>
      <c r="BL146" s="905"/>
      <c r="BM146" s="901">
        <v>1</v>
      </c>
      <c r="BN146" s="901"/>
      <c r="BO146" s="901"/>
      <c r="BP146" s="901"/>
      <c r="BQ146" s="1091">
        <v>0.25</v>
      </c>
      <c r="BR146" s="2937">
        <f t="shared" si="32"/>
        <v>0</v>
      </c>
      <c r="BS146" s="2938"/>
      <c r="BT146" s="2085">
        <f t="shared" si="33"/>
        <v>0</v>
      </c>
      <c r="BU146" s="910"/>
      <c r="BV146" s="910"/>
      <c r="BW146" s="910"/>
      <c r="BX146" s="910"/>
      <c r="BY146" s="910"/>
      <c r="BZ146" s="910"/>
    </row>
    <row r="147" spans="1:79" ht="15" customHeight="1" x14ac:dyDescent="0.25">
      <c r="A147" s="1811"/>
      <c r="B147" s="1316"/>
      <c r="C147" s="1065"/>
      <c r="D147" s="483"/>
      <c r="E147" s="1300"/>
      <c r="F147" s="1300"/>
      <c r="G147" s="1300"/>
      <c r="H147" s="1300"/>
      <c r="I147" s="1300"/>
      <c r="J147" s="1300"/>
      <c r="K147" s="1300"/>
      <c r="L147" s="1308"/>
      <c r="M147" s="1300"/>
      <c r="N147" s="334"/>
      <c r="U147"/>
      <c r="BJ147" s="2084" t="s">
        <v>222</v>
      </c>
      <c r="BK147" s="905"/>
      <c r="BL147" s="905"/>
      <c r="BM147" s="901">
        <v>1</v>
      </c>
      <c r="BN147" s="901"/>
      <c r="BO147" s="901"/>
      <c r="BP147" s="901"/>
      <c r="BQ147" s="1091">
        <v>0.43</v>
      </c>
      <c r="BR147" s="2937">
        <f t="shared" si="32"/>
        <v>0</v>
      </c>
      <c r="BS147" s="2938"/>
      <c r="BT147" s="2085">
        <f t="shared" si="33"/>
        <v>0</v>
      </c>
      <c r="BU147" s="910"/>
      <c r="BV147" s="910"/>
      <c r="BW147" s="910"/>
      <c r="BX147" s="910"/>
      <c r="BY147" s="910"/>
      <c r="BZ147" s="910"/>
    </row>
    <row r="148" spans="1:79" ht="15" customHeight="1" thickBot="1" x14ac:dyDescent="0.3">
      <c r="A148" s="1811"/>
      <c r="B148" s="1316"/>
      <c r="C148" s="1065"/>
      <c r="D148" s="483"/>
      <c r="E148" s="1300"/>
      <c r="F148" s="1300"/>
      <c r="G148" s="1300"/>
      <c r="H148" s="1300"/>
      <c r="I148" s="1300"/>
      <c r="J148" s="1300"/>
      <c r="K148" s="1300"/>
      <c r="L148" s="1308"/>
      <c r="M148" s="1300"/>
      <c r="N148" s="334"/>
      <c r="U148"/>
      <c r="BJ148" s="2084" t="s">
        <v>103</v>
      </c>
      <c r="BK148" s="905"/>
      <c r="BL148" s="905"/>
      <c r="BM148" s="901">
        <v>1</v>
      </c>
      <c r="BN148" s="901"/>
      <c r="BO148" s="901"/>
      <c r="BP148" s="901"/>
      <c r="BQ148" s="1229">
        <v>0</v>
      </c>
      <c r="BR148" s="2937">
        <f t="shared" si="32"/>
        <v>0</v>
      </c>
      <c r="BS148" s="2938"/>
      <c r="BT148" s="2085">
        <f t="shared" si="33"/>
        <v>0</v>
      </c>
      <c r="BU148" s="910"/>
      <c r="BV148" s="910"/>
      <c r="BW148" s="910"/>
      <c r="BX148" s="910"/>
      <c r="BY148" s="910"/>
      <c r="BZ148" s="910"/>
      <c r="CA148" s="910"/>
    </row>
    <row r="149" spans="1:79" ht="15" customHeight="1" thickBot="1" x14ac:dyDescent="0.3">
      <c r="A149" s="1286"/>
      <c r="B149" s="1280"/>
      <c r="C149" s="17"/>
      <c r="D149" s="1016"/>
      <c r="E149" s="2880" t="s">
        <v>23</v>
      </c>
      <c r="F149" s="2881"/>
      <c r="G149" s="2882"/>
      <c r="H149" s="1976"/>
      <c r="I149" s="1687">
        <v>0</v>
      </c>
      <c r="J149" s="1688">
        <f>ROUNDDOWN(L149-I149,0)</f>
        <v>0</v>
      </c>
      <c r="K149" s="1689"/>
      <c r="L149" s="1391">
        <f>CD63</f>
        <v>0</v>
      </c>
      <c r="M149" s="1309"/>
      <c r="N149" s="334"/>
      <c r="U149"/>
      <c r="BJ149" s="2084" t="s">
        <v>103</v>
      </c>
      <c r="BK149" s="905"/>
      <c r="BL149" s="905"/>
      <c r="BM149" s="901">
        <v>1</v>
      </c>
      <c r="BN149" s="901"/>
      <c r="BO149" s="901"/>
      <c r="BP149" s="901"/>
      <c r="BQ149" s="1229">
        <v>0</v>
      </c>
      <c r="BR149" s="2937">
        <f t="shared" si="32"/>
        <v>0</v>
      </c>
      <c r="BS149" s="2938"/>
      <c r="BT149" s="2085">
        <f t="shared" si="33"/>
        <v>0</v>
      </c>
      <c r="BU149" s="910"/>
      <c r="BV149" s="910"/>
      <c r="BW149" s="910"/>
      <c r="BX149" s="910"/>
      <c r="BY149" s="910"/>
      <c r="BZ149" s="910"/>
      <c r="CA149" s="910"/>
    </row>
    <row r="150" spans="1:79" s="38" customFormat="1" ht="13.5" customHeight="1" x14ac:dyDescent="0.25">
      <c r="A150" s="1811"/>
      <c r="B150" s="1316"/>
      <c r="C150" s="1065"/>
      <c r="D150" s="483"/>
      <c r="E150" s="1300"/>
      <c r="F150" s="1300"/>
      <c r="G150" s="1300"/>
      <c r="H150" s="1300"/>
      <c r="I150" s="1300"/>
      <c r="J150" s="1300"/>
      <c r="K150" s="1300"/>
      <c r="L150" s="1308"/>
      <c r="M150" s="1300"/>
      <c r="N150" s="396"/>
      <c r="BJ150" s="2084" t="s">
        <v>103</v>
      </c>
      <c r="BK150" s="905"/>
      <c r="BL150" s="905"/>
      <c r="BM150" s="901">
        <v>1</v>
      </c>
      <c r="BN150" s="901"/>
      <c r="BO150" s="901"/>
      <c r="BP150" s="901"/>
      <c r="BQ150" s="1229">
        <v>0</v>
      </c>
      <c r="BR150" s="2937">
        <f t="shared" si="32"/>
        <v>0</v>
      </c>
      <c r="BS150" s="2938"/>
      <c r="BT150" s="2085">
        <f t="shared" si="33"/>
        <v>0</v>
      </c>
      <c r="BU150" s="910"/>
      <c r="BV150" s="910"/>
      <c r="BW150" s="910"/>
      <c r="BX150" s="910"/>
      <c r="BY150" s="910"/>
      <c r="BZ150" s="910"/>
      <c r="CA150" s="910"/>
    </row>
    <row r="151" spans="1:79" s="38" customFormat="1" ht="12.75" customHeight="1" thickBot="1" x14ac:dyDescent="0.3">
      <c r="A151" s="1811"/>
      <c r="B151" s="1316"/>
      <c r="C151" s="1065"/>
      <c r="D151" s="483"/>
      <c r="E151" s="1300"/>
      <c r="F151" s="1300"/>
      <c r="G151" s="1300"/>
      <c r="H151" s="1300"/>
      <c r="I151" s="1300"/>
      <c r="J151" s="1300"/>
      <c r="K151" s="1300"/>
      <c r="L151" s="1308"/>
      <c r="M151" s="1300"/>
      <c r="N151" s="334"/>
      <c r="BJ151" s="1002" t="s">
        <v>103</v>
      </c>
      <c r="BK151" s="905"/>
      <c r="BL151" s="905"/>
      <c r="BM151" s="901">
        <v>1</v>
      </c>
      <c r="BN151" s="901"/>
      <c r="BO151" s="901"/>
      <c r="BP151" s="901"/>
      <c r="BQ151" s="2350">
        <v>0</v>
      </c>
      <c r="BR151" s="2937">
        <f t="shared" si="32"/>
        <v>0</v>
      </c>
      <c r="BS151" s="2938"/>
      <c r="BT151" s="2085">
        <f t="shared" si="33"/>
        <v>0</v>
      </c>
      <c r="BU151" s="910"/>
      <c r="BV151" s="910"/>
      <c r="BW151" s="910"/>
      <c r="BX151" s="910"/>
      <c r="BY151" s="910"/>
      <c r="BZ151" s="910"/>
      <c r="CA151" s="910"/>
    </row>
    <row r="152" spans="1:79" s="38" customFormat="1" ht="15.75" customHeight="1" thickBot="1" x14ac:dyDescent="0.3">
      <c r="A152" s="1286"/>
      <c r="B152" s="1280"/>
      <c r="C152" s="17"/>
      <c r="D152" s="1016"/>
      <c r="E152" s="2880" t="s">
        <v>24</v>
      </c>
      <c r="F152" s="2881"/>
      <c r="G152" s="2882"/>
      <c r="H152" s="1976"/>
      <c r="I152" s="1687">
        <v>0</v>
      </c>
      <c r="J152" s="1688">
        <f>ROUNDDOWN(L152-I152,0)</f>
        <v>0</v>
      </c>
      <c r="K152" s="1690"/>
      <c r="L152" s="1391">
        <f>BP73</f>
        <v>0</v>
      </c>
      <c r="M152" s="1309"/>
      <c r="N152" s="334"/>
      <c r="BJ152" s="2832" t="s">
        <v>36</v>
      </c>
      <c r="BK152" s="2833"/>
      <c r="BL152" s="2833"/>
      <c r="BM152" s="2833"/>
      <c r="BN152" s="2833"/>
      <c r="BO152" s="2833"/>
      <c r="BP152" s="2833"/>
      <c r="BQ152" s="2834"/>
      <c r="BR152" s="2979">
        <f>ROUNDDOWN(SUM(BR139:BR151),0)</f>
        <v>0</v>
      </c>
      <c r="BS152" s="2980"/>
      <c r="BT152" s="910">
        <f>SUM(BT139:BT151)</f>
        <v>0</v>
      </c>
      <c r="BU152" s="910"/>
      <c r="BV152" s="910"/>
      <c r="BW152" s="910"/>
      <c r="BX152" s="910"/>
      <c r="BY152" s="910"/>
      <c r="BZ152" s="910"/>
      <c r="CA152" s="910"/>
    </row>
    <row r="153" spans="1:79" s="100" customFormat="1" ht="16.5" customHeight="1" x14ac:dyDescent="0.25">
      <c r="A153" s="1811"/>
      <c r="B153" s="1316"/>
      <c r="C153" s="1065"/>
      <c r="D153" s="483"/>
      <c r="E153" s="1300"/>
      <c r="F153" s="1300"/>
      <c r="G153" s="1300"/>
      <c r="H153" s="1300"/>
      <c r="I153" s="1300"/>
      <c r="J153" s="1300"/>
      <c r="K153" s="1300"/>
      <c r="L153" s="1308"/>
      <c r="M153" s="1300"/>
      <c r="N153" s="334"/>
      <c r="BJ153" s="897"/>
      <c r="BK153" s="897"/>
      <c r="BL153" s="897"/>
      <c r="BM153" s="897"/>
      <c r="BN153" s="897"/>
      <c r="BO153" s="897"/>
      <c r="BP153" s="897"/>
      <c r="BQ153" s="897"/>
      <c r="BR153" s="910"/>
      <c r="BS153" s="897"/>
      <c r="BT153" s="897"/>
      <c r="BU153" s="897"/>
      <c r="BV153" s="897"/>
      <c r="BW153" s="897"/>
      <c r="BX153" s="897"/>
      <c r="BY153" s="897"/>
      <c r="BZ153" s="910"/>
    </row>
    <row r="154" spans="1:79" s="36" customFormat="1" ht="15.75" thickBot="1" x14ac:dyDescent="0.3">
      <c r="A154" s="1811"/>
      <c r="B154" s="1316"/>
      <c r="C154" s="1065"/>
      <c r="D154" s="483"/>
      <c r="E154" s="1300"/>
      <c r="F154" s="1300"/>
      <c r="G154" s="1300"/>
      <c r="H154" s="1300"/>
      <c r="I154" s="1300"/>
      <c r="J154" s="1300"/>
      <c r="K154" s="1300"/>
      <c r="L154" s="1308"/>
      <c r="M154" s="1300"/>
      <c r="N154" s="335"/>
      <c r="BJ154" s="913"/>
      <c r="BK154" s="913"/>
      <c r="BL154" s="2086"/>
      <c r="BM154" s="2086"/>
      <c r="BN154" s="913"/>
      <c r="BO154" s="913"/>
      <c r="BP154" s="913"/>
      <c r="BQ154" s="1036"/>
      <c r="BR154" s="910"/>
      <c r="BS154" s="910"/>
      <c r="BT154" s="897"/>
      <c r="BU154" s="897"/>
      <c r="BV154" s="897"/>
      <c r="BW154" s="897"/>
      <c r="BX154" s="897"/>
      <c r="BY154" s="897"/>
      <c r="BZ154" s="910"/>
    </row>
    <row r="155" spans="1:79" s="36" customFormat="1" ht="13.5" customHeight="1" thickBot="1" x14ac:dyDescent="0.3">
      <c r="A155" s="1286"/>
      <c r="B155" s="1280"/>
      <c r="C155" s="17"/>
      <c r="D155" s="1016"/>
      <c r="E155" s="2880" t="s">
        <v>25</v>
      </c>
      <c r="F155" s="2881"/>
      <c r="G155" s="2882"/>
      <c r="H155" s="1976"/>
      <c r="I155" s="1687">
        <v>0</v>
      </c>
      <c r="J155" s="1688">
        <f>ROUNDDOWN(L155-I155,0)</f>
        <v>0</v>
      </c>
      <c r="K155" s="1690"/>
      <c r="L155" s="1391">
        <f>BP81</f>
        <v>0</v>
      </c>
      <c r="M155" s="1309"/>
      <c r="N155" s="380"/>
      <c r="BJ155" s="911" t="s">
        <v>74</v>
      </c>
      <c r="BK155" s="2348"/>
      <c r="BL155" s="2348"/>
      <c r="BM155" s="2348"/>
      <c r="BN155" s="2348"/>
      <c r="BO155" s="2348"/>
      <c r="BP155" s="2741"/>
      <c r="BQ155" s="2742"/>
      <c r="BR155" s="913"/>
      <c r="BS155" s="897"/>
      <c r="BT155" s="897"/>
      <c r="BU155" s="897"/>
      <c r="BV155" s="897"/>
      <c r="BW155" s="897"/>
      <c r="BX155" s="897"/>
      <c r="BY155" s="897"/>
      <c r="BZ155" s="910"/>
    </row>
    <row r="156" spans="1:79" ht="15.75" customHeight="1" thickBot="1" x14ac:dyDescent="0.3">
      <c r="A156" s="1811"/>
      <c r="B156" s="1316"/>
      <c r="C156" s="1065"/>
      <c r="D156" s="483"/>
      <c r="E156" s="1300"/>
      <c r="F156" s="1300"/>
      <c r="G156" s="1300"/>
      <c r="H156" s="1300"/>
      <c r="I156" s="1300"/>
      <c r="J156" s="1300"/>
      <c r="K156" s="1300"/>
      <c r="L156" s="1308"/>
      <c r="M156" s="1300"/>
      <c r="N156" s="20"/>
      <c r="U156"/>
      <c r="BJ156" s="2084"/>
      <c r="BK156" s="2352" t="s">
        <v>63</v>
      </c>
      <c r="BL156" s="2352" t="s">
        <v>319</v>
      </c>
      <c r="BM156" s="2355" t="s">
        <v>341</v>
      </c>
      <c r="BN156" s="2355" t="s">
        <v>211</v>
      </c>
      <c r="BO156" s="2355" t="s">
        <v>65</v>
      </c>
      <c r="BP156" s="2719" t="s">
        <v>15</v>
      </c>
      <c r="BQ156" s="2719"/>
      <c r="BR156" s="910"/>
      <c r="BS156" s="897"/>
      <c r="BT156" s="897"/>
      <c r="BU156" s="842"/>
      <c r="BV156" s="842"/>
      <c r="BW156" s="842"/>
      <c r="BX156" s="842"/>
      <c r="BY156" s="842"/>
      <c r="BZ156" s="910"/>
    </row>
    <row r="157" spans="1:79" s="37" customFormat="1" x14ac:dyDescent="0.25">
      <c r="A157" s="1286"/>
      <c r="B157" s="1280"/>
      <c r="C157" s="17"/>
      <c r="D157" s="944"/>
      <c r="E157" s="2913" t="s">
        <v>26</v>
      </c>
      <c r="F157" s="2914"/>
      <c r="G157" s="2915"/>
      <c r="H157" s="1973"/>
      <c r="I157" s="1917"/>
      <c r="J157" s="1917"/>
      <c r="K157" s="1917"/>
      <c r="L157" s="1918"/>
      <c r="M157" s="1322"/>
      <c r="N157" s="34"/>
      <c r="BJ157" s="243"/>
      <c r="BK157" s="917"/>
      <c r="BL157" s="2277"/>
      <c r="BM157" s="901">
        <v>1</v>
      </c>
      <c r="BN157" s="902"/>
      <c r="BO157" s="919"/>
      <c r="BP157" s="2856">
        <f t="shared" ref="BP157:BP161" si="34">BN157*BO157*BM157</f>
        <v>0</v>
      </c>
      <c r="BQ157" s="2857"/>
      <c r="BR157" s="2085">
        <f>IF(BL157="Evaluation",BP157,0)</f>
        <v>0</v>
      </c>
      <c r="BS157" s="897"/>
      <c r="BT157" s="897"/>
      <c r="BU157" s="913"/>
      <c r="BV157" s="913"/>
      <c r="BW157" s="913"/>
      <c r="BX157" s="913"/>
      <c r="BY157" s="913"/>
      <c r="BZ157" s="910"/>
    </row>
    <row r="158" spans="1:79" x14ac:dyDescent="0.25">
      <c r="A158" s="1286"/>
      <c r="B158" s="1280"/>
      <c r="C158" s="17"/>
      <c r="D158" s="944"/>
      <c r="E158" s="1919"/>
      <c r="F158" s="1322"/>
      <c r="G158" s="1836"/>
      <c r="H158" s="1322"/>
      <c r="I158" s="1322"/>
      <c r="J158" s="1322"/>
      <c r="K158" s="1322"/>
      <c r="L158" s="1920"/>
      <c r="M158" s="1322"/>
      <c r="N158" s="20"/>
      <c r="U158"/>
      <c r="BJ158" s="243"/>
      <c r="BK158" s="917"/>
      <c r="BL158" s="2277"/>
      <c r="BM158" s="901">
        <v>1</v>
      </c>
      <c r="BN158" s="902"/>
      <c r="BO158" s="919"/>
      <c r="BP158" s="2856">
        <f t="shared" si="34"/>
        <v>0</v>
      </c>
      <c r="BQ158" s="2857"/>
      <c r="BR158" s="2085">
        <f>IF(BL158="Evaluation",BP158,0)</f>
        <v>0</v>
      </c>
      <c r="BS158" s="842"/>
      <c r="BT158" s="842"/>
      <c r="BU158" s="913"/>
      <c r="BV158" s="913"/>
      <c r="BW158" s="913"/>
      <c r="BX158" s="913"/>
      <c r="BY158" s="913"/>
      <c r="BZ158" s="910"/>
    </row>
    <row r="159" spans="1:79" s="36" customFormat="1" x14ac:dyDescent="0.25">
      <c r="A159" s="1239"/>
      <c r="B159" s="1280"/>
      <c r="C159" s="17"/>
      <c r="D159" s="1016"/>
      <c r="E159" s="3051" t="s">
        <v>27</v>
      </c>
      <c r="F159" s="3052"/>
      <c r="G159" s="3053"/>
      <c r="H159" s="1985"/>
      <c r="I159" s="904">
        <v>0</v>
      </c>
      <c r="J159" s="1295">
        <f>ROUNDDOWN(L159-I159,0)</f>
        <v>0</v>
      </c>
      <c r="K159" s="1300"/>
      <c r="L159" s="1921">
        <f>BP136</f>
        <v>0</v>
      </c>
      <c r="M159" s="1309"/>
      <c r="N159" s="29"/>
      <c r="BJ159" s="891"/>
      <c r="BK159" s="917"/>
      <c r="BL159" s="2277"/>
      <c r="BM159" s="901">
        <v>1</v>
      </c>
      <c r="BN159" s="902"/>
      <c r="BO159" s="919"/>
      <c r="BP159" s="2856">
        <f t="shared" si="34"/>
        <v>0</v>
      </c>
      <c r="BQ159" s="2857"/>
      <c r="BR159" s="2085">
        <f>IF(BL159="Evaluation",BP159,0)</f>
        <v>0</v>
      </c>
      <c r="BS159" s="913"/>
      <c r="BT159" s="913"/>
      <c r="BU159" s="910"/>
      <c r="BV159" s="910"/>
      <c r="BW159" s="910"/>
      <c r="BX159" s="910"/>
      <c r="BY159" s="910"/>
      <c r="BZ159" s="910"/>
    </row>
    <row r="160" spans="1:79" x14ac:dyDescent="0.25">
      <c r="A160" s="1239"/>
      <c r="B160" s="1280"/>
      <c r="C160" s="17"/>
      <c r="D160" s="1016"/>
      <c r="E160" s="3051" t="s">
        <v>28</v>
      </c>
      <c r="F160" s="3052"/>
      <c r="G160" s="3053"/>
      <c r="H160" s="1985"/>
      <c r="I160" s="904">
        <v>0</v>
      </c>
      <c r="J160" s="1295">
        <f>ROUNDDOWN(L160-I160,0)</f>
        <v>0</v>
      </c>
      <c r="K160" s="1300"/>
      <c r="L160" s="1921">
        <f>BR152</f>
        <v>0</v>
      </c>
      <c r="M160" s="1309"/>
      <c r="N160" s="20"/>
      <c r="U160"/>
      <c r="BJ160" s="1001"/>
      <c r="BK160" s="917"/>
      <c r="BL160" s="2277"/>
      <c r="BM160" s="901">
        <v>1</v>
      </c>
      <c r="BN160" s="902"/>
      <c r="BO160" s="919"/>
      <c r="BP160" s="2856">
        <f t="shared" si="34"/>
        <v>0</v>
      </c>
      <c r="BQ160" s="2857"/>
      <c r="BR160" s="2085">
        <f>IF(BL160="Evaluation",BP160,0)</f>
        <v>0</v>
      </c>
      <c r="BS160" s="913"/>
      <c r="BT160" s="913"/>
      <c r="BU160" s="913"/>
      <c r="BV160" s="913"/>
      <c r="BW160" s="913"/>
      <c r="BX160" s="913"/>
      <c r="BY160" s="913"/>
      <c r="BZ160" s="910"/>
    </row>
    <row r="161" spans="1:81" s="37" customFormat="1" ht="15" customHeight="1" x14ac:dyDescent="0.25">
      <c r="A161" s="1239"/>
      <c r="B161" s="1280"/>
      <c r="C161" s="17"/>
      <c r="D161" s="1016"/>
      <c r="E161" s="3051" t="s">
        <v>74</v>
      </c>
      <c r="F161" s="3052"/>
      <c r="G161" s="3053"/>
      <c r="H161" s="1985"/>
      <c r="I161" s="904">
        <v>0</v>
      </c>
      <c r="J161" s="1295">
        <f>ROUNDDOWN(L161-I161,0)</f>
        <v>0</v>
      </c>
      <c r="K161" s="1300"/>
      <c r="L161" s="1921">
        <f>BP162</f>
        <v>0</v>
      </c>
      <c r="M161" s="1309"/>
      <c r="N161" s="35"/>
      <c r="BJ161" s="1005"/>
      <c r="BK161" s="917"/>
      <c r="BL161" s="2277"/>
      <c r="BM161" s="901">
        <v>1</v>
      </c>
      <c r="BN161" s="902"/>
      <c r="BO161" s="919"/>
      <c r="BP161" s="2856">
        <f t="shared" si="34"/>
        <v>0</v>
      </c>
      <c r="BQ161" s="2857"/>
      <c r="BR161" s="2085">
        <f>IF(BL161="Evaluation",BP161,0)</f>
        <v>0</v>
      </c>
      <c r="BS161" s="910"/>
      <c r="BT161" s="910"/>
      <c r="BU161" s="910"/>
      <c r="BV161" s="910"/>
      <c r="BW161" s="910"/>
      <c r="BX161" s="910"/>
      <c r="BY161" s="910"/>
      <c r="BZ161" s="910"/>
    </row>
    <row r="162" spans="1:81" s="37" customFormat="1" ht="15" customHeight="1" thickBot="1" x14ac:dyDescent="0.3">
      <c r="A162" s="1239"/>
      <c r="B162" s="1280"/>
      <c r="C162" s="17"/>
      <c r="D162" s="1016"/>
      <c r="E162" s="3051" t="s">
        <v>29</v>
      </c>
      <c r="F162" s="3052"/>
      <c r="G162" s="3053"/>
      <c r="H162" s="1985"/>
      <c r="I162" s="904">
        <v>0</v>
      </c>
      <c r="J162" s="1295">
        <f>ROUNDDOWN(L162-I162,0)</f>
        <v>0</v>
      </c>
      <c r="K162" s="1300"/>
      <c r="L162" s="1921">
        <f>BP177</f>
        <v>0</v>
      </c>
      <c r="M162" s="1309"/>
      <c r="N162" s="35"/>
      <c r="BJ162" s="2832" t="s">
        <v>36</v>
      </c>
      <c r="BK162" s="2833"/>
      <c r="BL162" s="2833"/>
      <c r="BM162" s="2833"/>
      <c r="BN162" s="2833"/>
      <c r="BO162" s="2834"/>
      <c r="BP162" s="2864">
        <f>SUM(BP157:BP161)</f>
        <v>0</v>
      </c>
      <c r="BQ162" s="2865"/>
      <c r="BR162" s="913">
        <f>SUM(BR157:BR161)</f>
        <v>0</v>
      </c>
      <c r="BS162" s="913"/>
      <c r="BT162" s="913"/>
      <c r="BU162" s="913"/>
      <c r="BV162" s="913"/>
      <c r="BW162" s="913"/>
      <c r="BX162" s="913"/>
      <c r="BY162" s="913"/>
      <c r="BZ162" s="910"/>
    </row>
    <row r="163" spans="1:81" s="37" customFormat="1" ht="15" customHeight="1" x14ac:dyDescent="0.25">
      <c r="A163" s="1239"/>
      <c r="B163" s="1599"/>
      <c r="C163" s="17"/>
      <c r="D163" s="1016"/>
      <c r="E163" s="3054" t="s">
        <v>296</v>
      </c>
      <c r="F163" s="3055"/>
      <c r="G163" s="3056"/>
      <c r="H163" s="1986"/>
      <c r="I163" s="1295">
        <f>'Sub-Award Calc.'!C58</f>
        <v>0</v>
      </c>
      <c r="J163" s="2089">
        <f>'Sub-Award Calc.'!D58</f>
        <v>0</v>
      </c>
      <c r="K163" s="2089">
        <f>'Sub-Award Calc.'!E58</f>
        <v>0</v>
      </c>
      <c r="L163" s="1921">
        <f>'Sub-Award Calc.'!F58</f>
        <v>0</v>
      </c>
      <c r="M163" s="1309"/>
      <c r="N163" s="35"/>
      <c r="BJ163" s="910"/>
      <c r="BK163" s="910"/>
      <c r="BL163" s="2085"/>
      <c r="BM163" s="2085"/>
      <c r="BN163" s="910"/>
      <c r="BO163" s="910"/>
      <c r="BP163" s="913"/>
      <c r="BQ163" s="913"/>
      <c r="BR163" s="910"/>
      <c r="BS163" s="910"/>
      <c r="BT163" s="910"/>
      <c r="BU163" s="910"/>
      <c r="BV163" s="910"/>
      <c r="BW163" s="910"/>
      <c r="BX163" s="910"/>
      <c r="BY163" s="910"/>
      <c r="BZ163" s="910"/>
    </row>
    <row r="164" spans="1:81" s="10" customFormat="1" ht="15" hidden="1" customHeight="1" x14ac:dyDescent="0.25">
      <c r="A164" s="1601"/>
      <c r="B164" s="1600"/>
      <c r="C164" s="17"/>
      <c r="D164" s="944"/>
      <c r="E164" s="1919"/>
      <c r="F164" s="2077" t="s">
        <v>313</v>
      </c>
      <c r="G164" s="2077"/>
      <c r="H164" s="2077"/>
      <c r="I164" s="1300"/>
      <c r="J164" s="1300">
        <f>'Sub-Award Calc.'!F8</f>
        <v>0</v>
      </c>
      <c r="K164" s="1604"/>
      <c r="L164" s="1922"/>
      <c r="M164" s="1322"/>
      <c r="N164" s="334"/>
      <c r="BJ164" s="2085"/>
      <c r="BK164" s="2085"/>
      <c r="BL164" s="2085"/>
      <c r="BM164" s="2085"/>
      <c r="BN164" s="2085"/>
      <c r="BO164" s="2085"/>
      <c r="BP164" s="2086"/>
      <c r="BQ164" s="2086"/>
      <c r="BR164" s="913"/>
      <c r="BS164" s="913"/>
      <c r="BT164" s="913"/>
      <c r="BU164" s="913"/>
      <c r="BV164" s="913"/>
      <c r="BW164" s="913"/>
      <c r="BX164" s="913"/>
      <c r="BY164" s="913"/>
      <c r="BZ164" s="910"/>
    </row>
    <row r="165" spans="1:81" s="10" customFormat="1" hidden="1" x14ac:dyDescent="0.25">
      <c r="A165" s="1601" t="s">
        <v>84</v>
      </c>
      <c r="B165" s="1280"/>
      <c r="C165" s="17"/>
      <c r="D165" s="944"/>
      <c r="E165" s="1919"/>
      <c r="F165" s="2077" t="s">
        <v>314</v>
      </c>
      <c r="G165" s="2077"/>
      <c r="H165" s="2077"/>
      <c r="I165" s="1300"/>
      <c r="J165" s="1300">
        <f>'Sub-Award Calc.'!F58-'Sub-Award Calc.'!F8</f>
        <v>0</v>
      </c>
      <c r="K165" s="1344"/>
      <c r="L165" s="1923"/>
      <c r="M165" s="1322"/>
      <c r="N165" s="330"/>
      <c r="BJ165" s="2085"/>
      <c r="BK165" s="2085"/>
      <c r="BL165" s="2085"/>
      <c r="BM165" s="2085"/>
      <c r="BN165" s="2085"/>
      <c r="BO165" s="2085"/>
      <c r="BP165" s="2086"/>
      <c r="BQ165" s="2086"/>
      <c r="BR165" s="913"/>
      <c r="BS165" s="910"/>
      <c r="BT165" s="910"/>
      <c r="BU165" s="910"/>
      <c r="BV165" s="910"/>
      <c r="BW165" s="910"/>
      <c r="BX165" s="913"/>
      <c r="BY165" s="913"/>
      <c r="BZ165" s="913"/>
      <c r="CA165" s="913"/>
      <c r="CB165" s="913"/>
      <c r="CC165" s="910"/>
    </row>
    <row r="166" spans="1:81" s="37" customFormat="1" hidden="1" x14ac:dyDescent="0.25">
      <c r="A166" s="1601" t="s">
        <v>85</v>
      </c>
      <c r="B166" s="1602"/>
      <c r="C166" s="17"/>
      <c r="D166" s="944"/>
      <c r="E166" s="1919"/>
      <c r="F166" s="1322"/>
      <c r="G166" s="1322"/>
      <c r="H166" s="1322"/>
      <c r="I166" s="1346"/>
      <c r="J166" s="2091">
        <f>'Sub-Award Calc.'!G58</f>
        <v>0</v>
      </c>
      <c r="K166" s="1344"/>
      <c r="L166" s="1923"/>
      <c r="M166" s="1322"/>
      <c r="N166" s="34"/>
      <c r="BJ166" s="2085"/>
      <c r="BK166" s="2085"/>
      <c r="BL166" s="2085"/>
      <c r="BM166" s="2085"/>
      <c r="BN166" s="2085"/>
      <c r="BO166" s="2085"/>
      <c r="BP166" s="2086"/>
      <c r="BQ166" s="2086"/>
      <c r="BR166" s="913"/>
      <c r="BS166" s="913"/>
      <c r="BT166" s="913"/>
      <c r="BU166" s="913"/>
      <c r="BV166" s="913"/>
      <c r="BW166" s="913"/>
      <c r="BX166" s="913"/>
      <c r="BY166" s="913"/>
      <c r="BZ166" s="913"/>
      <c r="CA166" s="913"/>
      <c r="CB166" s="913"/>
      <c r="CC166" s="910"/>
    </row>
    <row r="167" spans="1:81" s="37" customFormat="1" ht="15.75" thickBot="1" x14ac:dyDescent="0.3">
      <c r="A167" s="1601" t="s">
        <v>86</v>
      </c>
      <c r="B167" s="1602"/>
      <c r="C167" s="17"/>
      <c r="D167" s="944"/>
      <c r="E167" s="1919"/>
      <c r="F167" s="1322"/>
      <c r="G167" s="1322"/>
      <c r="H167" s="1322"/>
      <c r="I167" s="1346"/>
      <c r="J167" s="2092">
        <f>'Sub-Award Calc.'!I58</f>
        <v>0</v>
      </c>
      <c r="K167" s="1344"/>
      <c r="L167" s="1923"/>
      <c r="M167" s="1322"/>
      <c r="N167" s="34"/>
      <c r="BJ167" s="910"/>
      <c r="BK167" s="910"/>
      <c r="BL167" s="2085"/>
      <c r="BM167" s="2085"/>
      <c r="BN167" s="910"/>
      <c r="BO167" s="910"/>
      <c r="BP167" s="910"/>
      <c r="BQ167" s="910"/>
      <c r="BR167" s="913"/>
      <c r="BS167" s="913"/>
      <c r="BT167" s="913"/>
      <c r="BU167" s="913"/>
      <c r="BV167" s="913"/>
      <c r="BW167" s="913"/>
      <c r="BX167" s="910"/>
      <c r="BY167" s="910"/>
      <c r="BZ167" s="910"/>
      <c r="CA167" s="910"/>
      <c r="CB167" s="910"/>
      <c r="CC167" s="910"/>
    </row>
    <row r="168" spans="1:81" s="2081" customFormat="1" x14ac:dyDescent="0.25">
      <c r="A168" s="2094"/>
      <c r="B168" s="2095"/>
      <c r="C168" s="2083"/>
      <c r="D168" s="2087"/>
      <c r="E168" s="2098"/>
      <c r="F168" s="2090"/>
      <c r="G168" s="2090"/>
      <c r="H168" s="2090"/>
      <c r="I168" s="2093"/>
      <c r="J168" s="2092">
        <f>'Sub-Award Calc.'!K58</f>
        <v>0</v>
      </c>
      <c r="K168" s="2092"/>
      <c r="L168" s="2099"/>
      <c r="M168" s="2090"/>
      <c r="N168" s="2080"/>
      <c r="BJ168" s="892" t="s">
        <v>69</v>
      </c>
      <c r="BK168" s="712"/>
      <c r="BL168" s="712"/>
      <c r="BM168" s="712"/>
      <c r="BN168" s="712"/>
      <c r="BO168" s="712"/>
      <c r="BP168" s="714"/>
      <c r="BQ168" s="2086"/>
      <c r="BR168" s="2086"/>
      <c r="BS168" s="2086"/>
      <c r="BT168" s="2086"/>
      <c r="BU168" s="2086"/>
      <c r="BV168" s="2086"/>
      <c r="BW168" s="2085"/>
      <c r="BX168" s="2085"/>
      <c r="BY168" s="2085"/>
      <c r="BZ168" s="2085"/>
      <c r="CA168" s="2085"/>
      <c r="CB168" s="2085"/>
    </row>
    <row r="169" spans="1:81" s="2081" customFormat="1" x14ac:dyDescent="0.25">
      <c r="A169" s="2094"/>
      <c r="B169" s="2095"/>
      <c r="C169" s="2083"/>
      <c r="D169" s="2087"/>
      <c r="E169" s="2098"/>
      <c r="F169" s="2090"/>
      <c r="G169" s="2090"/>
      <c r="H169" s="2090"/>
      <c r="I169" s="2093"/>
      <c r="J169" s="2092">
        <f>'Sub-Award Calc.'!L58</f>
        <v>0</v>
      </c>
      <c r="K169" s="2092"/>
      <c r="L169" s="2099"/>
      <c r="M169" s="2090"/>
      <c r="N169" s="2080"/>
      <c r="BJ169" s="896"/>
      <c r="BK169" s="1000" t="s">
        <v>63</v>
      </c>
      <c r="BL169" s="2278" t="s">
        <v>319</v>
      </c>
      <c r="BM169" s="2341" t="s">
        <v>306</v>
      </c>
      <c r="BN169" s="2341" t="s">
        <v>306</v>
      </c>
      <c r="BO169" s="2355" t="s">
        <v>65</v>
      </c>
      <c r="BP169" s="1218" t="s">
        <v>15</v>
      </c>
      <c r="BQ169" s="2086"/>
      <c r="BR169" s="2086"/>
      <c r="BS169" s="2086"/>
      <c r="BT169" s="2086"/>
      <c r="BU169" s="2086"/>
      <c r="BV169" s="2086"/>
      <c r="BW169" s="2085"/>
      <c r="BX169" s="2085"/>
      <c r="BY169" s="2085"/>
      <c r="BZ169" s="2085"/>
      <c r="CA169" s="2085"/>
      <c r="CB169" s="2085"/>
    </row>
    <row r="170" spans="1:81" s="37" customFormat="1" x14ac:dyDescent="0.25">
      <c r="A170" s="1822"/>
      <c r="B170" s="1372"/>
      <c r="C170" s="736"/>
      <c r="D170" s="1322"/>
      <c r="E170" s="1919"/>
      <c r="F170" s="1322"/>
      <c r="G170" s="1322"/>
      <c r="H170" s="1322"/>
      <c r="I170" s="1322"/>
      <c r="J170" s="1322"/>
      <c r="K170" s="1322"/>
      <c r="L170" s="1920"/>
      <c r="M170" s="1322"/>
      <c r="N170" s="34"/>
      <c r="BJ170" s="896" t="s">
        <v>70</v>
      </c>
      <c r="BK170" s="1217"/>
      <c r="BL170" s="2088"/>
      <c r="BM170" s="2063">
        <v>1</v>
      </c>
      <c r="BN170" s="2063">
        <v>1</v>
      </c>
      <c r="BO170" s="1150"/>
      <c r="BP170" s="2064">
        <f>BM170*BN170*BO170</f>
        <v>0</v>
      </c>
      <c r="BQ170" s="2085">
        <f t="shared" ref="BQ170:BQ176" si="35">IF(BL170="Evaluation",BO170,0)</f>
        <v>0</v>
      </c>
      <c r="BR170" s="913"/>
      <c r="BS170" s="913"/>
      <c r="BT170" s="913"/>
      <c r="BU170" s="913"/>
      <c r="BV170" s="913"/>
      <c r="BW170" s="910"/>
      <c r="BX170" s="910"/>
      <c r="BY170" s="910"/>
      <c r="BZ170" s="910"/>
      <c r="CA170" s="910"/>
      <c r="CB170" s="910"/>
    </row>
    <row r="171" spans="1:81" s="37" customFormat="1" x14ac:dyDescent="0.25">
      <c r="A171" s="1822"/>
      <c r="B171" s="1280"/>
      <c r="C171" s="17"/>
      <c r="D171" s="944"/>
      <c r="E171" s="1919"/>
      <c r="F171" s="1322"/>
      <c r="G171" s="1322"/>
      <c r="H171" s="1322"/>
      <c r="I171" s="1322"/>
      <c r="J171" s="1322"/>
      <c r="K171" s="1322"/>
      <c r="L171" s="1920"/>
      <c r="M171" s="1322"/>
      <c r="N171" s="34"/>
      <c r="BJ171" s="896" t="s">
        <v>71</v>
      </c>
      <c r="BK171" s="905"/>
      <c r="BL171" s="2266"/>
      <c r="BM171" s="902">
        <v>1</v>
      </c>
      <c r="BN171" s="902">
        <v>1</v>
      </c>
      <c r="BO171" s="1961"/>
      <c r="BP171" s="2064">
        <f t="shared" ref="BP171:BP176" si="36">BM171*BN171*BO171</f>
        <v>0</v>
      </c>
      <c r="BQ171" s="2085">
        <f t="shared" si="35"/>
        <v>0</v>
      </c>
      <c r="BR171" s="897"/>
      <c r="BS171" s="897"/>
      <c r="BT171" s="913"/>
      <c r="BU171" s="913"/>
      <c r="BV171" s="913"/>
      <c r="BW171" s="913"/>
      <c r="BX171" s="913"/>
      <c r="BY171" s="913"/>
      <c r="BZ171" s="913"/>
      <c r="CA171" s="913"/>
      <c r="CB171" s="910"/>
    </row>
    <row r="172" spans="1:81" s="37" customFormat="1" x14ac:dyDescent="0.25">
      <c r="A172" s="1821"/>
      <c r="B172" s="1280"/>
      <c r="C172" s="17"/>
      <c r="D172" s="944"/>
      <c r="E172" s="1919"/>
      <c r="F172" s="1322"/>
      <c r="G172" s="1322"/>
      <c r="H172" s="1322"/>
      <c r="I172" s="2794" t="s">
        <v>294</v>
      </c>
      <c r="J172" s="2795"/>
      <c r="K172" s="1837">
        <f>BP194</f>
        <v>0</v>
      </c>
      <c r="L172" s="1921">
        <f>K172</f>
        <v>0</v>
      </c>
      <c r="M172" s="1322"/>
      <c r="N172" s="34"/>
      <c r="BJ172" s="896" t="s">
        <v>72</v>
      </c>
      <c r="BK172" s="905"/>
      <c r="BL172" s="2266"/>
      <c r="BM172" s="902">
        <v>1</v>
      </c>
      <c r="BN172" s="902">
        <v>1</v>
      </c>
      <c r="BO172" s="1961"/>
      <c r="BP172" s="2064">
        <f t="shared" si="36"/>
        <v>0</v>
      </c>
      <c r="BQ172" s="2085">
        <f t="shared" si="35"/>
        <v>0</v>
      </c>
      <c r="BR172" s="913"/>
      <c r="BS172" s="913"/>
      <c r="BT172" s="913"/>
      <c r="BU172" s="913"/>
      <c r="BV172" s="913"/>
      <c r="BW172" s="913"/>
      <c r="BX172" s="913"/>
      <c r="BY172" s="913"/>
      <c r="BZ172" s="913"/>
      <c r="CA172" s="913"/>
      <c r="CB172" s="910"/>
    </row>
    <row r="173" spans="1:81" s="38" customFormat="1" ht="15" customHeight="1" thickBot="1" x14ac:dyDescent="0.3">
      <c r="A173" s="1822"/>
      <c r="B173" s="1280"/>
      <c r="C173" s="17"/>
      <c r="D173" s="944"/>
      <c r="E173" s="1919"/>
      <c r="F173" s="1322"/>
      <c r="G173" s="1322"/>
      <c r="H173" s="1322"/>
      <c r="I173" s="1322"/>
      <c r="J173" s="1322"/>
      <c r="K173" s="1322"/>
      <c r="L173" s="1920"/>
      <c r="M173" s="1322"/>
      <c r="N173" s="20"/>
      <c r="BJ173" s="896" t="s">
        <v>62</v>
      </c>
      <c r="BK173" s="905"/>
      <c r="BL173" s="2266"/>
      <c r="BM173" s="902">
        <v>1</v>
      </c>
      <c r="BN173" s="902">
        <v>1</v>
      </c>
      <c r="BO173" s="1961"/>
      <c r="BP173" s="2064">
        <f t="shared" si="36"/>
        <v>0</v>
      </c>
      <c r="BQ173" s="2085">
        <f t="shared" si="35"/>
        <v>0</v>
      </c>
      <c r="BR173" s="910"/>
      <c r="BS173" s="910"/>
      <c r="BT173" s="913"/>
      <c r="BU173" s="913"/>
      <c r="BV173" s="897"/>
      <c r="BW173" s="913"/>
      <c r="BX173" s="913"/>
      <c r="BY173" s="913"/>
      <c r="BZ173" s="913"/>
      <c r="CA173" s="913"/>
      <c r="CB173" s="913"/>
      <c r="CC173" s="910"/>
    </row>
    <row r="174" spans="1:81" s="36" customFormat="1" ht="15.75" thickBot="1" x14ac:dyDescent="0.3">
      <c r="A174" s="1812"/>
      <c r="B174" s="1305"/>
      <c r="C174" s="1027"/>
      <c r="D174" s="68"/>
      <c r="E174" s="2927" t="s">
        <v>292</v>
      </c>
      <c r="F174" s="2928"/>
      <c r="G174" s="2929"/>
      <c r="H174" s="1977"/>
      <c r="I174" s="1350">
        <f>SUM(I159,I160,I161,I162,I163)</f>
        <v>0</v>
      </c>
      <c r="J174" s="1351">
        <f>SUM(J159,J160,J161,J162,J163)</f>
        <v>0</v>
      </c>
      <c r="K174" s="1352">
        <f>K172</f>
        <v>0</v>
      </c>
      <c r="L174" s="1335">
        <f>SUM(I174,J174,K174)</f>
        <v>0</v>
      </c>
      <c r="M174" s="1308"/>
      <c r="N174" s="674"/>
      <c r="BJ174" s="896" t="s">
        <v>62</v>
      </c>
      <c r="BK174" s="905"/>
      <c r="BL174" s="2266"/>
      <c r="BM174" s="902">
        <v>1</v>
      </c>
      <c r="BN174" s="902">
        <v>1</v>
      </c>
      <c r="BO174" s="1961"/>
      <c r="BP174" s="2064">
        <f t="shared" si="36"/>
        <v>0</v>
      </c>
      <c r="BQ174" s="2085">
        <f t="shared" si="35"/>
        <v>0</v>
      </c>
      <c r="BR174" s="910"/>
      <c r="BS174" s="910"/>
      <c r="BT174" s="913"/>
      <c r="BU174" s="913"/>
      <c r="BV174" s="913"/>
      <c r="BW174" s="897"/>
      <c r="BX174" s="897"/>
      <c r="BY174" s="897"/>
      <c r="BZ174" s="897"/>
      <c r="CA174" s="913"/>
      <c r="CB174" s="913"/>
      <c r="CC174" s="910"/>
    </row>
    <row r="175" spans="1:81" x14ac:dyDescent="0.25">
      <c r="A175" s="1680"/>
      <c r="B175" s="1681"/>
      <c r="C175" s="1066"/>
      <c r="D175" s="1067"/>
      <c r="E175" s="1674"/>
      <c r="F175" s="1674"/>
      <c r="G175" s="1308"/>
      <c r="H175" s="1308"/>
      <c r="I175" s="1308"/>
      <c r="J175" s="1308"/>
      <c r="K175" s="1308"/>
      <c r="L175" s="1308"/>
      <c r="M175" s="1674"/>
      <c r="N175" s="336"/>
      <c r="U175"/>
      <c r="BJ175" s="896" t="s">
        <v>62</v>
      </c>
      <c r="BK175" s="905"/>
      <c r="BL175" s="2266"/>
      <c r="BM175" s="902">
        <v>1</v>
      </c>
      <c r="BN175" s="902">
        <v>1</v>
      </c>
      <c r="BO175" s="1961"/>
      <c r="BP175" s="2064">
        <f t="shared" si="36"/>
        <v>0</v>
      </c>
      <c r="BQ175" s="2085">
        <f t="shared" si="35"/>
        <v>0</v>
      </c>
      <c r="BR175" s="913"/>
      <c r="BS175" s="910"/>
      <c r="BT175" s="913"/>
      <c r="BU175" s="913"/>
      <c r="BV175" s="913"/>
      <c r="BW175" s="913"/>
      <c r="BX175" s="913"/>
      <c r="BY175" s="913"/>
      <c r="BZ175" s="910"/>
      <c r="CA175" s="913"/>
      <c r="CB175" s="913"/>
      <c r="CC175" s="910"/>
    </row>
    <row r="176" spans="1:81" ht="15.75" thickBot="1" x14ac:dyDescent="0.3">
      <c r="A176" s="1936"/>
      <c r="B176" s="935"/>
      <c r="C176" s="17"/>
      <c r="D176" s="948"/>
      <c r="E176" s="948"/>
      <c r="F176" s="948"/>
      <c r="G176" s="948"/>
      <c r="H176" s="948"/>
      <c r="I176" s="948"/>
      <c r="J176" s="948"/>
      <c r="K176" s="948"/>
      <c r="L176" s="963"/>
      <c r="M176" s="948"/>
      <c r="N176" s="336"/>
      <c r="U176"/>
      <c r="BJ176" s="1002" t="s">
        <v>62</v>
      </c>
      <c r="BK176" s="905"/>
      <c r="BL176" s="2266"/>
      <c r="BM176" s="902">
        <v>1</v>
      </c>
      <c r="BN176" s="902">
        <v>1</v>
      </c>
      <c r="BO176" s="1961"/>
      <c r="BP176" s="2064">
        <f t="shared" si="36"/>
        <v>0</v>
      </c>
      <c r="BQ176" s="2085">
        <f t="shared" si="35"/>
        <v>0</v>
      </c>
      <c r="BR176" s="897"/>
      <c r="BS176" s="910"/>
      <c r="BT176" s="913"/>
      <c r="BU176" s="913"/>
      <c r="BV176" s="913"/>
      <c r="BW176" s="913"/>
      <c r="BX176" s="913"/>
      <c r="BY176" s="913"/>
      <c r="BZ176" s="910"/>
      <c r="CA176" s="897"/>
      <c r="CB176" s="897"/>
      <c r="CC176" s="910"/>
    </row>
    <row r="177" spans="1:80" ht="15.75" thickBot="1" x14ac:dyDescent="0.3">
      <c r="A177" s="1621"/>
      <c r="B177" s="1305"/>
      <c r="C177" s="1027"/>
      <c r="D177" s="68"/>
      <c r="E177" s="3037" t="s">
        <v>33</v>
      </c>
      <c r="F177" s="3038"/>
      <c r="G177" s="3057"/>
      <c r="H177" s="1977"/>
      <c r="I177" s="1389">
        <f>SUM(I146,I149,I152,I155,I174)</f>
        <v>0</v>
      </c>
      <c r="J177" s="1390">
        <f>SUM(J146,J149,J152,J155,J174)</f>
        <v>0</v>
      </c>
      <c r="K177" s="1387">
        <f>K174</f>
        <v>0</v>
      </c>
      <c r="L177" s="1391">
        <f>SUM(I177,J177,K177)</f>
        <v>0</v>
      </c>
      <c r="M177" s="1308"/>
      <c r="N177" s="756"/>
      <c r="O177" s="2"/>
      <c r="P177" s="2"/>
      <c r="U177"/>
      <c r="BJ177" s="2832" t="s">
        <v>217</v>
      </c>
      <c r="BK177" s="2833"/>
      <c r="BL177" s="2833"/>
      <c r="BM177" s="2833"/>
      <c r="BN177" s="2833"/>
      <c r="BO177" s="2834"/>
      <c r="BP177" s="1622">
        <f>SUM(BP170,BP171,BP172,BP173,BP174,BP175,BP176)</f>
        <v>0</v>
      </c>
      <c r="BQ177" s="910">
        <f>SUM(BQ170:BQ176)</f>
        <v>0</v>
      </c>
      <c r="BR177" s="913"/>
      <c r="BS177" s="910"/>
      <c r="BT177" s="913"/>
      <c r="BU177" s="913"/>
      <c r="BV177" s="913"/>
      <c r="BW177" s="913"/>
      <c r="BX177" s="913"/>
      <c r="BY177" s="913"/>
      <c r="BZ177" s="910"/>
    </row>
    <row r="178" spans="1:80" ht="15.75" thickBot="1" x14ac:dyDescent="0.3">
      <c r="A178" s="1286"/>
      <c r="B178" s="1804" t="s">
        <v>223</v>
      </c>
      <c r="C178" s="17"/>
      <c r="D178" s="944"/>
      <c r="E178" s="1322"/>
      <c r="F178" s="1322"/>
      <c r="G178" s="1322"/>
      <c r="H178" s="1322"/>
      <c r="I178" s="1322"/>
      <c r="J178" s="1360"/>
      <c r="K178" s="1322"/>
      <c r="L178" s="1308"/>
      <c r="M178" s="1322"/>
      <c r="N178" s="336"/>
      <c r="O178" s="2"/>
      <c r="P178" s="2"/>
      <c r="U178"/>
      <c r="BJ178" s="910"/>
      <c r="BK178" s="910"/>
      <c r="BL178" s="2085"/>
      <c r="BM178" s="2085"/>
      <c r="BN178" s="910"/>
      <c r="BO178" s="910"/>
      <c r="BP178" s="910"/>
      <c r="BQ178" s="910"/>
      <c r="BR178" s="910"/>
      <c r="BS178" s="910"/>
      <c r="BT178" s="910"/>
      <c r="BU178" s="913"/>
      <c r="BV178" s="913"/>
      <c r="BW178" s="913"/>
      <c r="BX178" s="913"/>
      <c r="BY178" s="913"/>
      <c r="BZ178" s="913"/>
      <c r="CA178" s="910"/>
    </row>
    <row r="179" spans="1:80" x14ac:dyDescent="0.25">
      <c r="A179" s="1621"/>
      <c r="B179" s="1843">
        <f>'BP1'!B178</f>
        <v>33</v>
      </c>
      <c r="C179" s="1027"/>
      <c r="D179" s="68"/>
      <c r="E179" s="1308"/>
      <c r="F179" s="2930" t="s">
        <v>34</v>
      </c>
      <c r="G179" s="2930"/>
      <c r="H179" s="2930"/>
      <c r="I179" s="2930"/>
      <c r="J179" s="1296">
        <f>IF('Cover Sheet and Summary'!B12="mtdc",SUM(L146,L149,,L159,L160,L161,L162,J164),(IF('Cover Sheet and Summary'!B12="TDC",SUM(I177,J177),(IF('Cover Sheet and Summary'!B12="tfc",J177,(IF('Cover Sheet and Summary'!B12="TFC Unrecovered Indirect",J177,L177)))))))</f>
        <v>0</v>
      </c>
      <c r="K179" s="1308"/>
      <c r="L179" s="1619">
        <f>SUM(J146,J149,J159,J160,J162,J164)</f>
        <v>0</v>
      </c>
      <c r="M179" s="1308"/>
      <c r="N179" s="326"/>
      <c r="O179" s="2"/>
      <c r="P179" s="2"/>
      <c r="U179"/>
      <c r="BJ179" s="911" t="s">
        <v>215</v>
      </c>
      <c r="BK179" s="893"/>
      <c r="BL179" s="893"/>
      <c r="BM179" s="893"/>
      <c r="BN179" s="2403"/>
      <c r="BO179" s="2403"/>
      <c r="BP179" s="893"/>
      <c r="BQ179" s="895"/>
      <c r="BR179" s="910"/>
      <c r="BS179" s="910"/>
      <c r="BT179" s="910"/>
      <c r="BU179" s="910"/>
      <c r="BV179" s="913"/>
      <c r="BW179" s="913"/>
      <c r="BX179" s="913"/>
      <c r="BY179" s="913"/>
      <c r="BZ179" s="913"/>
      <c r="CA179" s="913"/>
      <c r="CB179" s="910"/>
    </row>
    <row r="180" spans="1:80" x14ac:dyDescent="0.25">
      <c r="A180" s="1286"/>
      <c r="B180" s="1280"/>
      <c r="C180" s="17"/>
      <c r="D180" s="944"/>
      <c r="E180" s="1322"/>
      <c r="F180" s="1322"/>
      <c r="G180" s="1322"/>
      <c r="H180" s="1322"/>
      <c r="I180" s="1362"/>
      <c r="J180" s="2499">
        <f>J179*0.33</f>
        <v>0</v>
      </c>
      <c r="K180" s="1322"/>
      <c r="L180" s="1619"/>
      <c r="M180" s="1322"/>
      <c r="N180" s="326"/>
      <c r="O180" s="2"/>
      <c r="P180" s="2"/>
      <c r="U180"/>
      <c r="BJ180" s="899" t="s">
        <v>216</v>
      </c>
      <c r="BK180" s="897"/>
      <c r="BL180" s="897"/>
      <c r="BM180" s="897"/>
      <c r="BN180" s="2404"/>
      <c r="BO180" s="2404"/>
      <c r="BP180" s="897"/>
      <c r="BQ180" s="900"/>
      <c r="BR180" s="910"/>
      <c r="BS180" s="910"/>
      <c r="BT180" s="910"/>
      <c r="BU180" s="910"/>
      <c r="BV180" s="913"/>
      <c r="BW180" s="913"/>
      <c r="BX180" s="913"/>
      <c r="BY180" s="913"/>
      <c r="BZ180" s="913"/>
      <c r="CA180" s="913"/>
      <c r="CB180" s="910"/>
    </row>
    <row r="181" spans="1:80" x14ac:dyDescent="0.25">
      <c r="A181" s="1675"/>
      <c r="B181" s="1609"/>
      <c r="C181" s="1112"/>
      <c r="D181" s="964"/>
      <c r="E181" s="1361"/>
      <c r="F181" s="1361"/>
      <c r="G181" s="1361"/>
      <c r="H181" s="1361"/>
      <c r="I181" s="1361"/>
      <c r="J181" s="2096">
        <f>ROUNDDOWN(B179/(100-B179)*SUM(J177-J164),0)</f>
        <v>0</v>
      </c>
      <c r="K181" s="1363"/>
      <c r="L181" s="1620"/>
      <c r="M181" s="1363"/>
      <c r="N181" s="326"/>
      <c r="O181" s="2"/>
      <c r="P181" s="2"/>
      <c r="U181"/>
      <c r="BJ181" s="1001"/>
      <c r="BK181" s="2406"/>
      <c r="BL181" s="2406"/>
      <c r="BM181" s="2406"/>
      <c r="BN181" s="2406"/>
      <c r="BO181" s="2406"/>
      <c r="BP181" s="2406"/>
      <c r="BQ181" s="2354"/>
      <c r="BR181" s="910"/>
      <c r="BS181" s="910"/>
      <c r="BT181" s="910"/>
      <c r="BU181" s="910"/>
      <c r="BV181" s="910"/>
      <c r="BW181" s="910"/>
      <c r="BX181" s="910"/>
      <c r="BY181" s="910"/>
      <c r="BZ181" s="910"/>
      <c r="CA181" s="910"/>
      <c r="CB181" s="910"/>
    </row>
    <row r="182" spans="1:80" x14ac:dyDescent="0.25">
      <c r="A182" s="1675"/>
      <c r="B182" s="1609"/>
      <c r="C182" s="1113"/>
      <c r="D182" s="1118"/>
      <c r="E182" s="2298"/>
      <c r="F182" s="1361"/>
      <c r="G182" s="1361"/>
      <c r="H182" s="1361"/>
      <c r="I182" s="1361"/>
      <c r="J182" s="2096">
        <f>ROUNDDOWN(B179*J179/100,0)</f>
        <v>0</v>
      </c>
      <c r="K182" s="1363"/>
      <c r="L182" s="1619">
        <f>ROUNDDOWN(0.29*L179,0)</f>
        <v>0</v>
      </c>
      <c r="M182" s="1363"/>
      <c r="N182" s="326"/>
      <c r="O182" s="2"/>
      <c r="P182" s="2"/>
      <c r="U182"/>
      <c r="BJ182" s="243"/>
      <c r="BK182" s="2404" t="s">
        <v>153</v>
      </c>
      <c r="BL182" s="2404" t="s">
        <v>319</v>
      </c>
      <c r="BM182" s="2407" t="s">
        <v>341</v>
      </c>
      <c r="BN182" s="2737" t="s">
        <v>63</v>
      </c>
      <c r="BO182" s="2737"/>
      <c r="BP182" s="2391" t="s">
        <v>154</v>
      </c>
      <c r="BQ182" s="2409" t="s">
        <v>15</v>
      </c>
      <c r="BR182" s="910"/>
      <c r="BS182" s="910"/>
      <c r="BT182" s="910"/>
      <c r="BU182" s="910"/>
      <c r="BV182" s="910"/>
      <c r="BW182" s="910"/>
      <c r="BX182" s="910"/>
      <c r="BY182" s="910"/>
      <c r="BZ182" s="910"/>
      <c r="CA182" s="910"/>
      <c r="CB182" s="910"/>
    </row>
    <row r="183" spans="1:80" x14ac:dyDescent="0.25">
      <c r="A183" s="1675"/>
      <c r="B183" s="1357"/>
      <c r="C183" s="1113"/>
      <c r="D183" s="964"/>
      <c r="E183" s="1361"/>
      <c r="F183" s="1361"/>
      <c r="G183" s="1361"/>
      <c r="H183" s="1361"/>
      <c r="I183" s="1361"/>
      <c r="J183" s="2096">
        <f>ROUNDDOWN(B179*(L177-J164)/100,0)</f>
        <v>0</v>
      </c>
      <c r="K183" s="1363"/>
      <c r="L183" s="1620"/>
      <c r="M183" s="1363"/>
      <c r="N183" s="326"/>
      <c r="O183" s="2"/>
      <c r="P183" s="2"/>
      <c r="U183"/>
      <c r="BJ183" s="243"/>
      <c r="BK183" s="1093" t="s">
        <v>343</v>
      </c>
      <c r="BL183" s="2408"/>
      <c r="BM183" s="901"/>
      <c r="BN183" s="2729" t="s">
        <v>344</v>
      </c>
      <c r="BO183" s="2736"/>
      <c r="BP183" s="2432">
        <v>23.07</v>
      </c>
      <c r="BQ183" s="2410">
        <f>BP183*BM183</f>
        <v>0</v>
      </c>
      <c r="BR183" s="910">
        <f>IF(BL183="Evaluation",BP183,0)</f>
        <v>0</v>
      </c>
      <c r="BS183" s="910"/>
      <c r="BT183" s="910"/>
      <c r="BU183" s="910"/>
      <c r="BV183" s="910"/>
      <c r="BW183" s="910"/>
      <c r="BX183" s="910"/>
      <c r="BY183" s="910"/>
      <c r="BZ183" s="910"/>
      <c r="CA183" s="910"/>
      <c r="CB183" s="910"/>
    </row>
    <row r="184" spans="1:80" x14ac:dyDescent="0.25">
      <c r="A184" s="1676"/>
      <c r="B184" s="1610"/>
      <c r="C184" s="1114"/>
      <c r="D184" s="965"/>
      <c r="E184" s="1362"/>
      <c r="F184" s="1362"/>
      <c r="G184" s="1362"/>
      <c r="H184" s="1362"/>
      <c r="I184" s="1362"/>
      <c r="J184" s="2096">
        <f>IF(J181&gt;J182,J182,J181)</f>
        <v>0</v>
      </c>
      <c r="K184" s="1285"/>
      <c r="L184" s="1363"/>
      <c r="M184" s="1285"/>
      <c r="N184" s="326"/>
      <c r="O184" s="2"/>
      <c r="P184" s="2"/>
      <c r="U184"/>
      <c r="BJ184" s="243"/>
      <c r="BK184" s="1092" t="s">
        <v>346</v>
      </c>
      <c r="BL184" s="2408"/>
      <c r="BM184" s="901">
        <v>1</v>
      </c>
      <c r="BN184" s="2734" t="s">
        <v>349</v>
      </c>
      <c r="BO184" s="2735"/>
      <c r="BP184" s="919"/>
      <c r="BQ184" s="2410">
        <f t="shared" ref="BQ184:BQ193" si="37">BP184*BM184</f>
        <v>0</v>
      </c>
      <c r="BR184" s="2085">
        <f t="shared" ref="BR184:BR193" si="38">IF(BL184="Evaluation",BP184,0)</f>
        <v>0</v>
      </c>
      <c r="BS184" s="910"/>
      <c r="BT184" s="910"/>
      <c r="BU184" s="910"/>
      <c r="BV184" s="910"/>
      <c r="BW184" s="910"/>
      <c r="BX184" s="910"/>
      <c r="BY184" s="910"/>
      <c r="BZ184" s="910"/>
      <c r="CA184" s="910"/>
      <c r="CB184" s="910"/>
    </row>
    <row r="185" spans="1:80" ht="15.75" thickBot="1" x14ac:dyDescent="0.3">
      <c r="A185" s="1637"/>
      <c r="B185" s="1610"/>
      <c r="C185" s="1114"/>
      <c r="D185" s="965"/>
      <c r="E185" s="1362"/>
      <c r="F185" s="1362"/>
      <c r="G185" s="1362"/>
      <c r="H185" s="1362"/>
      <c r="I185" s="1362"/>
      <c r="J185" s="2097">
        <f>ROUNDDOWN((L177-J164)*B179/100,0)</f>
        <v>0</v>
      </c>
      <c r="K185" s="1322"/>
      <c r="L185" s="1308"/>
      <c r="M185" s="1322"/>
      <c r="N185" s="326"/>
      <c r="O185" s="2"/>
      <c r="P185" s="2"/>
      <c r="U185"/>
      <c r="BJ185" s="243"/>
      <c r="BK185" s="1092" t="s">
        <v>25</v>
      </c>
      <c r="BL185" s="2408"/>
      <c r="BM185" s="901">
        <v>1</v>
      </c>
      <c r="BN185" s="2734" t="s">
        <v>348</v>
      </c>
      <c r="BO185" s="2735"/>
      <c r="BP185" s="919"/>
      <c r="BQ185" s="2410">
        <f t="shared" si="37"/>
        <v>0</v>
      </c>
      <c r="BR185" s="2085">
        <f t="shared" si="38"/>
        <v>0</v>
      </c>
      <c r="BS185" s="910"/>
      <c r="BT185" s="910"/>
      <c r="BU185" s="910"/>
      <c r="BV185" s="910"/>
      <c r="BW185" s="910"/>
      <c r="BX185" s="910"/>
      <c r="BY185" s="910"/>
      <c r="BZ185" s="910"/>
      <c r="CA185" s="910"/>
      <c r="CB185" s="910"/>
    </row>
    <row r="186" spans="1:80" ht="15.75" thickBot="1" x14ac:dyDescent="0.3">
      <c r="A186" s="1621"/>
      <c r="B186" s="1367"/>
      <c r="C186" s="1037"/>
      <c r="D186" s="68"/>
      <c r="E186" s="2927" t="s">
        <v>166</v>
      </c>
      <c r="F186" s="2928"/>
      <c r="G186" s="2928"/>
      <c r="H186" s="2928"/>
      <c r="I186" s="2929"/>
      <c r="J186" s="1388">
        <f>IF(AND('Cover Sheet and Summary'!B12="tfc",J181&lt;J182),J181,IF('Cover Sheet and Summary'!B12="tdc",J183,IF('Cover Sheet and Summary'!B12="MTDC",J182,IF('Cover Sheet and Summary'!B12="Custom Indirects",J185,J184))))</f>
        <v>0</v>
      </c>
      <c r="K186" s="1308"/>
      <c r="L186" s="1308"/>
      <c r="M186" s="1308"/>
      <c r="N186" s="326"/>
      <c r="O186" s="2"/>
      <c r="P186" s="2"/>
      <c r="U186"/>
      <c r="BJ186" s="243"/>
      <c r="BK186" s="905"/>
      <c r="BL186" s="2408"/>
      <c r="BM186" s="901">
        <v>1</v>
      </c>
      <c r="BN186" s="2731"/>
      <c r="BO186" s="2733"/>
      <c r="BP186" s="919"/>
      <c r="BQ186" s="2410">
        <f t="shared" si="37"/>
        <v>0</v>
      </c>
      <c r="BR186" s="2085">
        <f t="shared" si="38"/>
        <v>0</v>
      </c>
      <c r="BS186" s="910"/>
      <c r="BT186" s="910"/>
      <c r="BU186" s="910"/>
      <c r="BV186" s="910"/>
      <c r="BW186" s="910"/>
      <c r="BX186" s="910"/>
      <c r="BY186" s="910"/>
      <c r="BZ186" s="910"/>
      <c r="CA186" s="910"/>
      <c r="CB186" s="910"/>
    </row>
    <row r="187" spans="1:80" x14ac:dyDescent="0.25">
      <c r="A187" s="1611" t="s">
        <v>81</v>
      </c>
      <c r="B187" s="1367"/>
      <c r="C187" s="1037"/>
      <c r="D187" s="68"/>
      <c r="E187" s="1308"/>
      <c r="F187" s="1308"/>
      <c r="G187" s="1308"/>
      <c r="H187" s="1308"/>
      <c r="I187" s="1308"/>
      <c r="J187" s="1307"/>
      <c r="K187" s="1308"/>
      <c r="L187" s="1308"/>
      <c r="M187" s="1308"/>
      <c r="N187" s="326"/>
      <c r="O187" s="2"/>
      <c r="P187" s="2"/>
      <c r="U187"/>
      <c r="BJ187" s="243"/>
      <c r="BK187" s="905"/>
      <c r="BL187" s="2408"/>
      <c r="BM187" s="901">
        <v>1</v>
      </c>
      <c r="BN187" s="2731"/>
      <c r="BO187" s="2733"/>
      <c r="BP187" s="919"/>
      <c r="BQ187" s="2410">
        <f t="shared" si="37"/>
        <v>0</v>
      </c>
      <c r="BR187" s="2085">
        <f t="shared" si="38"/>
        <v>0</v>
      </c>
      <c r="BS187" s="910"/>
      <c r="BT187" s="910"/>
      <c r="BU187" s="910"/>
    </row>
    <row r="188" spans="1:80" x14ac:dyDescent="0.25">
      <c r="A188" s="1611" t="s">
        <v>82</v>
      </c>
      <c r="B188" s="1367"/>
      <c r="C188" s="1037"/>
      <c r="D188" s="68"/>
      <c r="E188" s="1308"/>
      <c r="F188" s="1308"/>
      <c r="G188" s="1308"/>
      <c r="H188" s="1308"/>
      <c r="I188" s="1308"/>
      <c r="J188" s="1307"/>
      <c r="K188" s="1308"/>
      <c r="L188" s="1308"/>
      <c r="M188" s="1308"/>
      <c r="N188" s="326"/>
      <c r="O188" s="2"/>
      <c r="P188" s="2"/>
      <c r="U188"/>
      <c r="BJ188" s="243"/>
      <c r="BK188" s="905"/>
      <c r="BL188" s="2408"/>
      <c r="BM188" s="901">
        <v>1</v>
      </c>
      <c r="BN188" s="2731"/>
      <c r="BO188" s="2733"/>
      <c r="BP188" s="919"/>
      <c r="BQ188" s="2410">
        <f t="shared" si="37"/>
        <v>0</v>
      </c>
      <c r="BR188" s="2085">
        <f t="shared" si="38"/>
        <v>0</v>
      </c>
      <c r="BS188" s="910"/>
      <c r="BT188" s="910"/>
      <c r="BU188" s="910"/>
    </row>
    <row r="189" spans="1:80" x14ac:dyDescent="0.25">
      <c r="A189" s="1611" t="s">
        <v>87</v>
      </c>
      <c r="B189" s="1367"/>
      <c r="C189" s="1037"/>
      <c r="D189" s="68"/>
      <c r="E189" s="1308"/>
      <c r="F189" s="1308"/>
      <c r="G189" s="1308"/>
      <c r="H189" s="1308"/>
      <c r="I189" s="1308"/>
      <c r="J189" s="1307"/>
      <c r="K189" s="1308"/>
      <c r="L189" s="1308"/>
      <c r="M189" s="1308"/>
      <c r="N189" s="326"/>
      <c r="O189" s="2"/>
      <c r="P189" s="2"/>
      <c r="U189"/>
      <c r="BJ189" s="243"/>
      <c r="BK189" s="905"/>
      <c r="BL189" s="2408"/>
      <c r="BM189" s="901">
        <v>1</v>
      </c>
      <c r="BN189" s="2731"/>
      <c r="BO189" s="2733"/>
      <c r="BP189" s="919"/>
      <c r="BQ189" s="2410">
        <f t="shared" si="37"/>
        <v>0</v>
      </c>
      <c r="BR189" s="2085">
        <f t="shared" si="38"/>
        <v>0</v>
      </c>
      <c r="BS189" s="910"/>
      <c r="BT189" s="910"/>
    </row>
    <row r="190" spans="1:80" ht="18" customHeight="1" thickBot="1" x14ac:dyDescent="0.3">
      <c r="A190" s="1611" t="s">
        <v>83</v>
      </c>
      <c r="B190" s="1367"/>
      <c r="C190" s="1037"/>
      <c r="D190" s="68"/>
      <c r="E190" s="1308"/>
      <c r="F190" s="1308"/>
      <c r="G190" s="1308"/>
      <c r="H190" s="1308"/>
      <c r="I190" s="1308"/>
      <c r="J190" s="1313"/>
      <c r="K190" s="1308"/>
      <c r="L190" s="1308"/>
      <c r="M190" s="1308"/>
      <c r="N190" s="270"/>
      <c r="O190" s="844"/>
      <c r="P190" s="844"/>
      <c r="Q190" s="844"/>
      <c r="R190" s="844"/>
      <c r="S190" s="746"/>
      <c r="T190" s="270"/>
      <c r="U190" s="270"/>
      <c r="V190" s="270"/>
      <c r="W190" s="270"/>
      <c r="X190" s="270"/>
      <c r="Y190" s="270"/>
      <c r="Z190" s="270"/>
      <c r="AA190" s="270"/>
      <c r="AB190" s="270"/>
      <c r="AC190" s="270"/>
      <c r="AD190" s="270"/>
      <c r="AE190" s="270"/>
      <c r="AF190" s="270"/>
      <c r="AG190" s="607"/>
      <c r="AH190" s="270"/>
      <c r="AI190" s="270"/>
      <c r="AJ190" s="270"/>
      <c r="AK190" s="270"/>
      <c r="AL190" s="270"/>
      <c r="AM190" s="270"/>
      <c r="AN190" s="270"/>
      <c r="AO190" s="270"/>
      <c r="AP190" s="270"/>
      <c r="AQ190" s="607"/>
      <c r="AR190" s="270"/>
      <c r="AS190" s="270"/>
      <c r="AT190" s="270"/>
      <c r="AU190" s="270"/>
      <c r="AV190" s="270"/>
      <c r="AW190" s="270"/>
      <c r="AX190" s="270"/>
      <c r="AY190" s="270"/>
      <c r="AZ190" s="271"/>
      <c r="BA190" s="270"/>
      <c r="BB190" s="270"/>
      <c r="BC190" s="270"/>
      <c r="BD190" s="270"/>
      <c r="BE190" s="271"/>
      <c r="BJ190" s="243"/>
      <c r="BK190" s="905"/>
      <c r="BL190" s="2408"/>
      <c r="BM190" s="901">
        <v>1</v>
      </c>
      <c r="BN190" s="2731"/>
      <c r="BO190" s="2733"/>
      <c r="BP190" s="919"/>
      <c r="BQ190" s="2410">
        <f t="shared" si="37"/>
        <v>0</v>
      </c>
      <c r="BR190" s="2085">
        <f t="shared" si="38"/>
        <v>0</v>
      </c>
      <c r="BS190" s="910"/>
      <c r="BT190" s="910"/>
    </row>
    <row r="191" spans="1:80" ht="15.75" thickBot="1" x14ac:dyDescent="0.3">
      <c r="A191" s="934"/>
      <c r="B191" s="1937"/>
      <c r="C191" s="1038"/>
      <c r="D191" s="948"/>
      <c r="E191" s="948"/>
      <c r="F191" s="948"/>
      <c r="G191" s="970"/>
      <c r="H191" s="948"/>
      <c r="I191" s="948"/>
      <c r="J191" s="971"/>
      <c r="K191" s="1017"/>
      <c r="L191" s="948"/>
      <c r="M191" s="1018"/>
      <c r="N191" s="27"/>
      <c r="BJ191" s="243"/>
      <c r="BK191" s="905"/>
      <c r="BL191" s="2408"/>
      <c r="BM191" s="901">
        <v>1</v>
      </c>
      <c r="BN191" s="2731"/>
      <c r="BO191" s="2733"/>
      <c r="BP191" s="919"/>
      <c r="BQ191" s="2410">
        <f t="shared" si="37"/>
        <v>0</v>
      </c>
      <c r="BR191" s="2085">
        <f t="shared" si="38"/>
        <v>0</v>
      </c>
      <c r="BS191" s="897"/>
      <c r="BT191" s="910"/>
    </row>
    <row r="192" spans="1:80" ht="15.75" thickBot="1" x14ac:dyDescent="0.3">
      <c r="A192" s="3065"/>
      <c r="B192" s="3066"/>
      <c r="C192" s="1236"/>
      <c r="D192" s="1614"/>
      <c r="E192" s="2927" t="s">
        <v>36</v>
      </c>
      <c r="F192" s="2928"/>
      <c r="G192" s="3058"/>
      <c r="H192" s="1987"/>
      <c r="I192" s="1385">
        <f>SUM(I177,I190)</f>
        <v>0</v>
      </c>
      <c r="J192" s="1385">
        <f>SUM(J177,J186)</f>
        <v>0</v>
      </c>
      <c r="K192" s="1385">
        <f>K177</f>
        <v>0</v>
      </c>
      <c r="L192" s="1844">
        <f>SUM(I192,J192)</f>
        <v>0</v>
      </c>
      <c r="M192" s="1841"/>
      <c r="N192" s="27"/>
      <c r="BJ192" s="243"/>
      <c r="BK192" s="905"/>
      <c r="BL192" s="2408"/>
      <c r="BM192" s="901">
        <v>1</v>
      </c>
      <c r="BN192" s="2731"/>
      <c r="BO192" s="2733"/>
      <c r="BP192" s="919"/>
      <c r="BQ192" s="2410">
        <f t="shared" si="37"/>
        <v>0</v>
      </c>
      <c r="BR192" s="2085">
        <f t="shared" si="38"/>
        <v>0</v>
      </c>
    </row>
    <row r="193" spans="1:70" x14ac:dyDescent="0.25">
      <c r="A193" s="1089" t="s">
        <v>47</v>
      </c>
      <c r="B193" s="1090"/>
      <c r="C193" s="17"/>
      <c r="D193" s="1286"/>
      <c r="E193" s="1286"/>
      <c r="F193" s="1286"/>
      <c r="G193" s="1286"/>
      <c r="H193" s="1984"/>
      <c r="I193" s="2801" t="s">
        <v>199</v>
      </c>
      <c r="J193" s="2802"/>
      <c r="K193" s="2802"/>
      <c r="L193" s="2803"/>
      <c r="M193" s="1285"/>
      <c r="N193" s="27"/>
      <c r="BJ193" s="1006"/>
      <c r="BK193" s="905"/>
      <c r="BL193" s="2408"/>
      <c r="BM193" s="901">
        <v>1</v>
      </c>
      <c r="BN193" s="2731"/>
      <c r="BO193" s="2733"/>
      <c r="BP193" s="907"/>
      <c r="BQ193" s="2410">
        <f t="shared" si="37"/>
        <v>0</v>
      </c>
      <c r="BR193" s="2085">
        <f t="shared" si="38"/>
        <v>0</v>
      </c>
    </row>
    <row r="194" spans="1:70" ht="15.75" thickBot="1" x14ac:dyDescent="0.3">
      <c r="A194" s="3061"/>
      <c r="B194" s="3062"/>
      <c r="C194" s="17"/>
      <c r="D194" s="1286"/>
      <c r="E194" s="1286"/>
      <c r="F194" s="1286"/>
      <c r="G194" s="1286"/>
      <c r="H194" s="1984"/>
      <c r="I194" s="1368" t="s">
        <v>16</v>
      </c>
      <c r="J194" s="1285" t="s">
        <v>8</v>
      </c>
      <c r="K194" s="1285" t="s">
        <v>151</v>
      </c>
      <c r="L194" s="1369" t="s">
        <v>15</v>
      </c>
      <c r="M194" s="1285"/>
      <c r="N194" s="27"/>
      <c r="BJ194" s="3046" t="s">
        <v>36</v>
      </c>
      <c r="BK194" s="3047"/>
      <c r="BL194" s="3047"/>
      <c r="BM194" s="3047"/>
      <c r="BN194" s="3047"/>
      <c r="BO194" s="3047"/>
      <c r="BP194" s="3047"/>
      <c r="BQ194" s="1956">
        <f>SUM(BQ183:BQ193)</f>
        <v>0</v>
      </c>
      <c r="BR194" s="910">
        <f>SUM(BR183:BR193)</f>
        <v>0</v>
      </c>
    </row>
    <row r="195" spans="1:70" x14ac:dyDescent="0.25">
      <c r="A195" s="3063"/>
      <c r="B195" s="3064"/>
      <c r="C195" s="17"/>
      <c r="D195" s="2926"/>
      <c r="E195" s="2770"/>
      <c r="F195" s="2770"/>
      <c r="G195" s="2771"/>
      <c r="H195" s="1965"/>
      <c r="I195" s="1370">
        <f>'Cover Sheet and Summary'!I69</f>
        <v>0</v>
      </c>
      <c r="J195" s="1370">
        <f>'Cover Sheet and Summary'!J69</f>
        <v>0</v>
      </c>
      <c r="K195" s="1370">
        <f>'Cover Sheet and Summary'!K69</f>
        <v>0</v>
      </c>
      <c r="L195" s="1370">
        <f>'Cover Sheet and Summary'!L69</f>
        <v>0</v>
      </c>
      <c r="M195" s="1842"/>
      <c r="N195" s="27"/>
      <c r="U195" s="1225"/>
    </row>
    <row r="196" spans="1:70" ht="15.75" thickBot="1" x14ac:dyDescent="0.3">
      <c r="A196" s="3063"/>
      <c r="B196" s="3064"/>
      <c r="C196" s="17"/>
      <c r="D196" s="1320"/>
      <c r="E196" s="1280"/>
      <c r="F196" s="1280"/>
      <c r="G196" s="1280"/>
      <c r="H196" s="1964"/>
      <c r="I196" s="1285"/>
      <c r="J196" s="1285"/>
      <c r="K196" s="1285"/>
      <c r="L196" s="1285"/>
      <c r="M196" s="1842"/>
      <c r="N196" s="27"/>
    </row>
    <row r="197" spans="1:70" ht="15.75" thickBot="1" x14ac:dyDescent="0.3">
      <c r="A197" s="3063"/>
      <c r="B197" s="3064"/>
      <c r="C197" s="17"/>
      <c r="D197" s="1320"/>
      <c r="E197" s="1280"/>
      <c r="F197" s="1280"/>
      <c r="G197" s="1280"/>
      <c r="H197" s="1964"/>
      <c r="I197" s="2804" t="s">
        <v>37</v>
      </c>
      <c r="J197" s="2805"/>
      <c r="K197" s="2805"/>
      <c r="L197" s="2806"/>
      <c r="M197" s="1842"/>
      <c r="N197" s="27"/>
      <c r="BJ197" s="2305" t="s">
        <v>329</v>
      </c>
      <c r="BK197" s="2307">
        <f>SUM(M41,L42,BR194,BQ177,BR162,BT152,BR136,BR81,BR73,CB62)</f>
        <v>0</v>
      </c>
    </row>
    <row r="198" spans="1:70" x14ac:dyDescent="0.25">
      <c r="A198" s="3063"/>
      <c r="B198" s="3064"/>
      <c r="C198" s="17"/>
      <c r="D198" s="1320"/>
      <c r="E198" s="1280"/>
      <c r="F198" s="1280"/>
      <c r="G198" s="1280"/>
      <c r="H198" s="1964"/>
      <c r="I198" s="975"/>
      <c r="J198" s="976"/>
      <c r="K198" s="976"/>
      <c r="L198" s="977"/>
      <c r="M198" s="1842"/>
      <c r="N198" s="27"/>
    </row>
    <row r="199" spans="1:70" ht="15.75" thickBot="1" x14ac:dyDescent="0.3">
      <c r="A199" s="3063"/>
      <c r="B199" s="3064"/>
      <c r="C199" s="17"/>
      <c r="D199" s="1320"/>
      <c r="E199" s="1280"/>
      <c r="F199" s="1280"/>
      <c r="G199" s="1280"/>
      <c r="H199" s="1964"/>
      <c r="I199" s="975" t="s">
        <v>8</v>
      </c>
      <c r="J199" s="978">
        <f>'Cover Sheet and Summary'!L23</f>
        <v>0</v>
      </c>
      <c r="K199" s="976" t="s">
        <v>38</v>
      </c>
      <c r="L199" s="1104">
        <f>'Cover Sheet and Summary'!$N$23</f>
        <v>0</v>
      </c>
      <c r="M199" s="1842"/>
      <c r="N199" s="27"/>
    </row>
    <row r="200" spans="1:70" ht="15.75" thickBot="1" x14ac:dyDescent="0.3">
      <c r="A200" s="3063"/>
      <c r="B200" s="3064"/>
      <c r="C200" s="17"/>
      <c r="D200" s="1320"/>
      <c r="E200" s="1280"/>
      <c r="F200" s="1280"/>
      <c r="G200" s="1280"/>
      <c r="H200" s="1964"/>
      <c r="I200" s="995" t="s">
        <v>16</v>
      </c>
      <c r="J200" s="979">
        <f>'Cover Sheet and Summary'!L24</f>
        <v>0</v>
      </c>
      <c r="K200" s="996" t="s">
        <v>38</v>
      </c>
      <c r="L200" s="1928">
        <f>'Cover Sheet and Summary'!$N$24</f>
        <v>0</v>
      </c>
      <c r="M200" s="1842"/>
      <c r="N200" s="27"/>
    </row>
    <row r="201" spans="1:70" x14ac:dyDescent="0.25">
      <c r="A201" s="3063"/>
      <c r="B201" s="3064"/>
      <c r="C201" s="17"/>
      <c r="D201" s="1320"/>
      <c r="E201" s="1280"/>
      <c r="F201" s="1280"/>
      <c r="G201" s="1280"/>
      <c r="H201" s="1964"/>
      <c r="I201" s="1285"/>
      <c r="J201" s="1285"/>
      <c r="K201" s="1285"/>
      <c r="L201" s="1285"/>
      <c r="M201" s="1842"/>
      <c r="N201" s="27"/>
    </row>
    <row r="202" spans="1:70" x14ac:dyDescent="0.25">
      <c r="A202" s="3063"/>
      <c r="B202" s="3064"/>
      <c r="C202" s="17"/>
      <c r="D202" s="1840"/>
      <c r="E202" s="2770" t="s">
        <v>293</v>
      </c>
      <c r="F202" s="2770"/>
      <c r="G202" s="2770"/>
      <c r="H202" s="1964"/>
      <c r="I202" s="1286"/>
      <c r="J202" s="1286"/>
      <c r="K202" s="1286"/>
      <c r="L202" s="1286"/>
      <c r="M202" s="1286"/>
      <c r="N202" s="27"/>
    </row>
    <row r="203" spans="1:70" x14ac:dyDescent="0.25">
      <c r="A203" s="3063"/>
      <c r="B203" s="3064"/>
      <c r="C203" s="17"/>
      <c r="D203" s="1280"/>
      <c r="E203" s="1280"/>
      <c r="F203" s="1280"/>
      <c r="G203" s="1375"/>
      <c r="H203" s="1978"/>
      <c r="I203" s="1375" t="s">
        <v>106</v>
      </c>
      <c r="J203" s="1375" t="s">
        <v>138</v>
      </c>
      <c r="K203" s="1286"/>
      <c r="L203" s="1286"/>
      <c r="M203" s="1286"/>
      <c r="N203" s="27"/>
    </row>
    <row r="204" spans="1:70" x14ac:dyDescent="0.25">
      <c r="A204" s="3063"/>
      <c r="B204" s="3064"/>
      <c r="C204" s="17"/>
      <c r="D204" s="2921">
        <f>$A$40</f>
        <v>0</v>
      </c>
      <c r="E204" s="2800"/>
      <c r="F204" s="2800"/>
      <c r="G204" s="2807"/>
      <c r="H204" s="2051"/>
      <c r="I204" s="1376">
        <f>J40+J41</f>
        <v>0</v>
      </c>
      <c r="J204" s="1678">
        <f>IF(ISERROR(J40/D40),"",SUM(J40/D40,J41/D41))</f>
        <v>0</v>
      </c>
      <c r="K204" s="1444"/>
      <c r="L204" s="1444"/>
      <c r="M204" s="1258"/>
      <c r="N204" s="27"/>
    </row>
    <row r="205" spans="1:70" x14ac:dyDescent="0.25">
      <c r="A205" s="3063"/>
      <c r="B205" s="3064"/>
      <c r="C205" s="17"/>
      <c r="D205" s="2921">
        <f>$A$43</f>
        <v>0</v>
      </c>
      <c r="E205" s="2800"/>
      <c r="F205" s="2800"/>
      <c r="G205" s="2807"/>
      <c r="H205" s="2051"/>
      <c r="I205" s="1376">
        <f>J43+J44</f>
        <v>0</v>
      </c>
      <c r="J205" s="1678">
        <f>IF(ISERROR(J43/D43),"",SUM(J43/D43,J44/D44))</f>
        <v>0</v>
      </c>
      <c r="K205" s="1444"/>
      <c r="L205" s="1444"/>
      <c r="M205" s="1258"/>
      <c r="N205" s="27"/>
    </row>
    <row r="206" spans="1:70" x14ac:dyDescent="0.25">
      <c r="A206" s="3063"/>
      <c r="B206" s="3064"/>
      <c r="C206" s="17"/>
      <c r="D206" s="2921">
        <f>$A$46</f>
        <v>0</v>
      </c>
      <c r="E206" s="2800"/>
      <c r="F206" s="2800"/>
      <c r="G206" s="2807"/>
      <c r="H206" s="2051"/>
      <c r="I206" s="1376">
        <f>J46+J47</f>
        <v>0</v>
      </c>
      <c r="J206" s="1678">
        <f>IF(ISERROR(J46/D46),"",SUM(J46/D46,J47/D47))</f>
        <v>0</v>
      </c>
      <c r="K206" s="1444"/>
      <c r="L206" s="1444"/>
      <c r="M206" s="1258"/>
      <c r="N206" s="27"/>
    </row>
    <row r="207" spans="1:70" ht="15.75" thickBot="1" x14ac:dyDescent="0.3">
      <c r="A207" s="3063"/>
      <c r="B207" s="3064"/>
      <c r="C207" s="980"/>
      <c r="D207" s="2921">
        <f>$A$49</f>
        <v>0</v>
      </c>
      <c r="E207" s="2800"/>
      <c r="F207" s="2800"/>
      <c r="G207" s="2807"/>
      <c r="H207" s="2051"/>
      <c r="I207" s="1376">
        <f>J49+J50</f>
        <v>0</v>
      </c>
      <c r="J207" s="1678">
        <f>IF(ISERROR(J49/D49),"",SUM(J49/D49,J50/D50))</f>
        <v>0</v>
      </c>
      <c r="K207" s="1444"/>
      <c r="L207" s="1444"/>
      <c r="M207" s="1258"/>
      <c r="N207" s="27"/>
    </row>
    <row r="208" spans="1:70" x14ac:dyDescent="0.25">
      <c r="A208" s="3063"/>
      <c r="B208" s="3064"/>
      <c r="C208" s="1946"/>
      <c r="D208" s="2921">
        <f>$A$52</f>
        <v>0</v>
      </c>
      <c r="E208" s="2800"/>
      <c r="F208" s="2800"/>
      <c r="G208" s="2807"/>
      <c r="H208" s="2051"/>
      <c r="I208" s="1376">
        <f>J52+J53</f>
        <v>0</v>
      </c>
      <c r="J208" s="1678">
        <f>IF(ISERROR(J52/D52),"",SUM(J52/D52,J53/D53))</f>
        <v>0</v>
      </c>
      <c r="K208" s="1286"/>
      <c r="L208" s="1286"/>
      <c r="M208" s="1286"/>
      <c r="N208" s="27"/>
    </row>
    <row r="209" spans="1:21" x14ac:dyDescent="0.25">
      <c r="A209" s="3063"/>
      <c r="B209" s="3064"/>
      <c r="C209" s="1947"/>
      <c r="D209" s="2921">
        <f>$A$55</f>
        <v>0</v>
      </c>
      <c r="E209" s="2800"/>
      <c r="F209" s="2800"/>
      <c r="G209" s="2807"/>
      <c r="H209" s="2051"/>
      <c r="I209" s="1376">
        <f>J55+J56</f>
        <v>0</v>
      </c>
      <c r="J209" s="1678" t="str">
        <f>IF(ISERROR(J55/D55),"",SUM(J55/D55,J56/D56))</f>
        <v/>
      </c>
      <c r="K209" s="1286"/>
      <c r="L209" s="1286"/>
      <c r="M209" s="1286"/>
      <c r="N209" s="27"/>
    </row>
    <row r="210" spans="1:21" x14ac:dyDescent="0.25">
      <c r="A210" s="3063"/>
      <c r="B210" s="3064"/>
      <c r="C210" s="1948"/>
      <c r="D210" s="2921">
        <f>A58</f>
        <v>0</v>
      </c>
      <c r="E210" s="2800"/>
      <c r="F210" s="2800"/>
      <c r="G210" s="2807"/>
      <c r="H210" s="2051"/>
      <c r="I210" s="1376">
        <f>J58+J59</f>
        <v>0</v>
      </c>
      <c r="J210" s="1678" t="str">
        <f>IF(ISERROR(J58/D58),"",SUM(J58/D58,J59/D59))</f>
        <v/>
      </c>
      <c r="K210" s="1286"/>
      <c r="L210" s="1286"/>
      <c r="M210" s="1286"/>
      <c r="N210" s="27"/>
    </row>
    <row r="211" spans="1:21" x14ac:dyDescent="0.25">
      <c r="A211" s="3063"/>
      <c r="B211" s="3064"/>
      <c r="C211" s="1948"/>
      <c r="D211" s="2921">
        <f>A61</f>
        <v>0</v>
      </c>
      <c r="E211" s="2800"/>
      <c r="F211" s="2800"/>
      <c r="G211" s="2807"/>
      <c r="H211" s="2051"/>
      <c r="I211" s="1376">
        <f>J61+J62</f>
        <v>0</v>
      </c>
      <c r="J211" s="1678" t="str">
        <f>IF(ISERROR(J61/D61),"",SUM(J61/D61,J62/D62))</f>
        <v/>
      </c>
      <c r="K211" s="1286"/>
      <c r="L211" s="1286"/>
      <c r="M211" s="1286"/>
      <c r="N211" s="27"/>
    </row>
    <row r="212" spans="1:21" x14ac:dyDescent="0.25">
      <c r="A212" s="3063"/>
      <c r="B212" s="3064"/>
      <c r="C212" s="1948"/>
      <c r="D212" s="2921">
        <f>A64</f>
        <v>0</v>
      </c>
      <c r="E212" s="2800"/>
      <c r="F212" s="2800"/>
      <c r="G212" s="2807"/>
      <c r="H212" s="2051"/>
      <c r="I212" s="1376">
        <f>J64+J65</f>
        <v>0</v>
      </c>
      <c r="J212" s="1678">
        <f>IF(ISERROR(J64/D64),"",SUM(J64/D64,J65/D65))</f>
        <v>0</v>
      </c>
      <c r="K212" s="1286"/>
      <c r="L212" s="1286"/>
      <c r="M212" s="1286"/>
      <c r="N212" s="27"/>
    </row>
    <row r="213" spans="1:21" x14ac:dyDescent="0.25">
      <c r="A213" s="3063"/>
      <c r="B213" s="3064"/>
      <c r="C213" s="1948"/>
      <c r="D213" s="2921">
        <f>A67</f>
        <v>0</v>
      </c>
      <c r="E213" s="2800"/>
      <c r="F213" s="2800"/>
      <c r="G213" s="2807"/>
      <c r="H213" s="2051"/>
      <c r="I213" s="1376">
        <f>J67+J68</f>
        <v>0</v>
      </c>
      <c r="J213" s="1678" t="str">
        <f>IF(ISERROR(J67/D67),"",SUM(J67/D67,J68/D68))</f>
        <v/>
      </c>
      <c r="K213" s="2058"/>
      <c r="L213" s="2058"/>
      <c r="M213" s="2058"/>
      <c r="N213" s="27"/>
    </row>
    <row r="214" spans="1:21" x14ac:dyDescent="0.25">
      <c r="A214" s="2056"/>
      <c r="B214" s="2057"/>
      <c r="C214" s="4"/>
      <c r="D214" s="1679"/>
      <c r="E214" s="2920">
        <f>A70</f>
        <v>0</v>
      </c>
      <c r="F214" s="2920"/>
      <c r="G214" s="1679"/>
      <c r="H214" s="1679"/>
      <c r="I214" s="1376">
        <f>J70+J71</f>
        <v>0</v>
      </c>
      <c r="J214" s="1678" t="str">
        <f>IF(ISERROR(J70/D70),"",SUM(J70/D70,J71/D71))</f>
        <v/>
      </c>
      <c r="K214" s="2058"/>
      <c r="L214" s="2058"/>
      <c r="M214" s="2058"/>
      <c r="N214" s="27"/>
      <c r="U214" s="2052"/>
    </row>
    <row r="215" spans="1:21" x14ac:dyDescent="0.25">
      <c r="A215" s="2056"/>
      <c r="B215" s="2057"/>
      <c r="C215" s="4"/>
      <c r="D215" s="1679"/>
      <c r="E215" s="2920">
        <f>A73</f>
        <v>0</v>
      </c>
      <c r="F215" s="2920"/>
      <c r="G215" s="1679"/>
      <c r="H215" s="1679"/>
      <c r="I215" s="1376">
        <f>J73+J74</f>
        <v>0</v>
      </c>
      <c r="J215" s="1678" t="str">
        <f>IF(ISERROR(J73/D73),"",SUM(J73/D73,J74/D74))</f>
        <v/>
      </c>
      <c r="K215" s="2058"/>
      <c r="L215" s="2058"/>
      <c r="M215" s="2058"/>
      <c r="N215" s="27"/>
      <c r="U215" s="2052"/>
    </row>
    <row r="216" spans="1:21" x14ac:dyDescent="0.25">
      <c r="A216" s="2056"/>
      <c r="B216" s="2057"/>
      <c r="C216" s="4"/>
      <c r="D216" s="1679"/>
      <c r="E216" s="2920">
        <f>A76</f>
        <v>0</v>
      </c>
      <c r="F216" s="2920"/>
      <c r="G216" s="1679"/>
      <c r="H216" s="1679"/>
      <c r="I216" s="1376">
        <f>J76+J77</f>
        <v>0</v>
      </c>
      <c r="J216" s="1678" t="str">
        <f>IF(ISERROR(J76/D76),"",SUM(J76/D76,J77/D77))</f>
        <v/>
      </c>
      <c r="K216" s="2058"/>
      <c r="L216" s="2058"/>
      <c r="M216" s="2058"/>
      <c r="N216" s="27"/>
      <c r="U216" s="2052"/>
    </row>
    <row r="217" spans="1:21" x14ac:dyDescent="0.25">
      <c r="A217" s="2056"/>
      <c r="B217" s="2057"/>
      <c r="C217" s="4"/>
      <c r="D217" s="1679"/>
      <c r="E217" s="2920">
        <f>A79</f>
        <v>0</v>
      </c>
      <c r="F217" s="2920"/>
      <c r="G217" s="1679"/>
      <c r="H217" s="1679"/>
      <c r="I217" s="1376">
        <f>J79+J80</f>
        <v>0</v>
      </c>
      <c r="J217" s="1678" t="str">
        <f>IF(ISERROR(J79/D79),"",SUM(J79/D79,J80/D80))</f>
        <v/>
      </c>
      <c r="K217" s="2058"/>
      <c r="L217" s="2058"/>
      <c r="M217" s="2058"/>
      <c r="N217" s="27"/>
      <c r="U217" s="2052"/>
    </row>
    <row r="218" spans="1:21" x14ac:dyDescent="0.25">
      <c r="A218" s="2056"/>
      <c r="B218" s="2057"/>
      <c r="C218" s="4"/>
      <c r="D218" s="1679"/>
      <c r="E218" s="2920">
        <f>A82</f>
        <v>0</v>
      </c>
      <c r="F218" s="2920"/>
      <c r="G218" s="1679"/>
      <c r="H218" s="1679"/>
      <c r="I218" s="1376">
        <f>J82+J83</f>
        <v>0</v>
      </c>
      <c r="J218" s="1678" t="str">
        <f>IF(ISERROR(J82/D82),"",SUM(J82/D82,J83/D83))</f>
        <v/>
      </c>
      <c r="K218" s="2058"/>
      <c r="L218" s="2058"/>
      <c r="M218" s="2058"/>
      <c r="N218" s="27"/>
      <c r="U218" s="2052"/>
    </row>
    <row r="219" spans="1:21" x14ac:dyDescent="0.25">
      <c r="A219" s="2056"/>
      <c r="B219" s="2057"/>
      <c r="C219" s="4"/>
      <c r="D219" s="1679"/>
      <c r="E219" s="2920">
        <f>A121</f>
        <v>0</v>
      </c>
      <c r="F219" s="2920"/>
      <c r="G219" s="1679"/>
      <c r="H219" s="1679"/>
      <c r="I219" s="1376">
        <f>J121+J122</f>
        <v>0</v>
      </c>
      <c r="J219" s="1678" t="str">
        <f>IF(ISERROR(J121/D121),"",SUM(J121/D121,J122/D122))</f>
        <v/>
      </c>
      <c r="K219" s="2058"/>
      <c r="L219" s="2058"/>
      <c r="M219" s="2058"/>
      <c r="N219" s="27"/>
      <c r="U219" s="2052"/>
    </row>
    <row r="220" spans="1:21" ht="15.75" thickBot="1" x14ac:dyDescent="0.3">
      <c r="A220" s="1085"/>
      <c r="B220" s="1086"/>
      <c r="C220" s="4"/>
      <c r="D220" s="1079"/>
      <c r="E220" s="1079"/>
      <c r="F220" s="1079"/>
      <c r="G220" s="1079"/>
      <c r="H220" s="1079"/>
      <c r="I220" s="1079"/>
      <c r="J220" s="1079"/>
      <c r="K220" s="1079"/>
      <c r="L220" s="1079"/>
      <c r="M220" s="1080"/>
      <c r="N220" s="27"/>
    </row>
    <row r="221" spans="1:21" x14ac:dyDescent="0.25">
      <c r="A221" s="1087"/>
      <c r="B221" s="1088"/>
      <c r="D221" s="1081"/>
      <c r="E221" s="1081"/>
      <c r="F221" s="1081"/>
      <c r="G221" s="910"/>
      <c r="H221" s="910"/>
      <c r="I221" s="910"/>
      <c r="J221" s="910"/>
      <c r="K221" s="910"/>
      <c r="L221" s="910"/>
      <c r="M221" s="897"/>
    </row>
    <row r="222" spans="1:21" x14ac:dyDescent="0.25">
      <c r="A222" s="910"/>
      <c r="B222" s="1081"/>
      <c r="D222" s="1081"/>
      <c r="E222" s="1081"/>
      <c r="F222" s="1081"/>
      <c r="G222" s="1082"/>
      <c r="H222" s="1082"/>
      <c r="I222" s="910"/>
      <c r="J222" s="910"/>
      <c r="K222" s="910"/>
      <c r="L222" s="910"/>
      <c r="M222" s="897"/>
    </row>
    <row r="223" spans="1:21" x14ac:dyDescent="0.25">
      <c r="A223" s="910"/>
      <c r="B223" s="1081"/>
    </row>
  </sheetData>
  <sheetProtection algorithmName="SHA-512" hashValue="uzpAV+Wck6mUAuGf3aiJXZLkZHmOB/u9ODl8BdrjVX/u2NWgWo1601lb/oy5L8Jg7/NMeNyLcnW+UdjvHJ9lFA==" saltValue="bYMPdQiSFoEW/4ESlnpj9A==" spinCount="100000" sheet="1" objects="1" scenarios="1" selectLockedCells="1"/>
  <dataConsolidate/>
  <mergeCells count="220">
    <mergeCell ref="BP28:BT28"/>
    <mergeCell ref="BU28:BW28"/>
    <mergeCell ref="BX28:BZ28"/>
    <mergeCell ref="CA28:CC28"/>
    <mergeCell ref="BP43:BT43"/>
    <mergeCell ref="BU43:BW43"/>
    <mergeCell ref="BX43:BZ43"/>
    <mergeCell ref="CA43:CC43"/>
    <mergeCell ref="BP53:BT53"/>
    <mergeCell ref="BU53:BW53"/>
    <mergeCell ref="BX53:BZ53"/>
    <mergeCell ref="CA53:CC53"/>
    <mergeCell ref="BJ194:BP194"/>
    <mergeCell ref="BJ73:BO73"/>
    <mergeCell ref="BJ81:BO81"/>
    <mergeCell ref="BJ136:BO136"/>
    <mergeCell ref="BP120:BQ120"/>
    <mergeCell ref="BP103:BQ103"/>
    <mergeCell ref="BP104:BQ104"/>
    <mergeCell ref="BP105:BQ105"/>
    <mergeCell ref="BP106:BQ106"/>
    <mergeCell ref="BP107:BQ107"/>
    <mergeCell ref="BP108:BQ108"/>
    <mergeCell ref="BP109:BQ109"/>
    <mergeCell ref="BP110:BQ110"/>
    <mergeCell ref="BP111:BQ111"/>
    <mergeCell ref="BP118:BQ118"/>
    <mergeCell ref="BP101:BQ101"/>
    <mergeCell ref="BP102:BQ102"/>
    <mergeCell ref="BP112:BQ112"/>
    <mergeCell ref="BP113:BQ113"/>
    <mergeCell ref="BP114:BQ114"/>
    <mergeCell ref="BP115:BQ115"/>
    <mergeCell ref="BP116:BQ116"/>
    <mergeCell ref="BP117:BQ117"/>
    <mergeCell ref="BP119:BQ119"/>
    <mergeCell ref="BP92:BQ92"/>
    <mergeCell ref="BP93:BQ93"/>
    <mergeCell ref="BP94:BQ94"/>
    <mergeCell ref="BP95:BQ95"/>
    <mergeCell ref="BP96:BQ96"/>
    <mergeCell ref="BP97:BQ97"/>
    <mergeCell ref="BP98:BQ98"/>
    <mergeCell ref="BP99:BQ99"/>
    <mergeCell ref="BP100:BQ100"/>
    <mergeCell ref="BJ7:BK7"/>
    <mergeCell ref="BP159:BQ159"/>
    <mergeCell ref="BP160:BQ160"/>
    <mergeCell ref="BP161:BQ161"/>
    <mergeCell ref="BP162:BQ162"/>
    <mergeCell ref="BP73:BQ73"/>
    <mergeCell ref="BP75:BQ75"/>
    <mergeCell ref="BP76:BQ76"/>
    <mergeCell ref="BP77:BQ77"/>
    <mergeCell ref="BP78:BQ78"/>
    <mergeCell ref="BP126:BQ126"/>
    <mergeCell ref="BP127:BQ127"/>
    <mergeCell ref="BP128:BQ128"/>
    <mergeCell ref="BP131:BQ131"/>
    <mergeCell ref="BP132:BQ132"/>
    <mergeCell ref="BP121:BQ121"/>
    <mergeCell ref="BP122:BQ122"/>
    <mergeCell ref="BP85:BQ85"/>
    <mergeCell ref="BP86:BQ86"/>
    <mergeCell ref="BP87:BQ87"/>
    <mergeCell ref="BP88:BQ88"/>
    <mergeCell ref="BP89:BQ89"/>
    <mergeCell ref="BP90:BQ90"/>
    <mergeCell ref="BP91:BQ91"/>
    <mergeCell ref="AK6:AL6"/>
    <mergeCell ref="E214:F214"/>
    <mergeCell ref="E215:F215"/>
    <mergeCell ref="E216:F216"/>
    <mergeCell ref="E217:F217"/>
    <mergeCell ref="E218:F218"/>
    <mergeCell ref="E219:F219"/>
    <mergeCell ref="B1:M1"/>
    <mergeCell ref="I197:L197"/>
    <mergeCell ref="D213:G213"/>
    <mergeCell ref="D195:G195"/>
    <mergeCell ref="E202:G202"/>
    <mergeCell ref="D12:F12"/>
    <mergeCell ref="D13:F13"/>
    <mergeCell ref="D66:G66"/>
    <mergeCell ref="D51:G51"/>
    <mergeCell ref="D54:G54"/>
    <mergeCell ref="D48:G48"/>
    <mergeCell ref="D57:G57"/>
    <mergeCell ref="A194:B213"/>
    <mergeCell ref="A192:B192"/>
    <mergeCell ref="D69:G69"/>
    <mergeCell ref="D81:G81"/>
    <mergeCell ref="D84:G84"/>
    <mergeCell ref="BP124:BQ124"/>
    <mergeCell ref="BP125:BQ125"/>
    <mergeCell ref="BP129:BQ129"/>
    <mergeCell ref="BP130:BQ130"/>
    <mergeCell ref="B2:M2"/>
    <mergeCell ref="BR152:BS152"/>
    <mergeCell ref="BP155:BQ155"/>
    <mergeCell ref="BP156:BQ156"/>
    <mergeCell ref="J6:M6"/>
    <mergeCell ref="B6:G6"/>
    <mergeCell ref="AC6:AE6"/>
    <mergeCell ref="A29:M29"/>
    <mergeCell ref="F35:G35"/>
    <mergeCell ref="F36:G36"/>
    <mergeCell ref="D60:G60"/>
    <mergeCell ref="D63:G63"/>
    <mergeCell ref="D11:F11"/>
    <mergeCell ref="AC11:AE11"/>
    <mergeCell ref="B5:M5"/>
    <mergeCell ref="B8:B10"/>
    <mergeCell ref="AC8:AE8"/>
    <mergeCell ref="A12:A14"/>
    <mergeCell ref="B12:B14"/>
    <mergeCell ref="AC10:AE10"/>
    <mergeCell ref="BR151:BS151"/>
    <mergeCell ref="BP133:BQ133"/>
    <mergeCell ref="BP134:BQ134"/>
    <mergeCell ref="BP135:BQ135"/>
    <mergeCell ref="BP136:BQ136"/>
    <mergeCell ref="BR138:BS138"/>
    <mergeCell ref="BR148:BS148"/>
    <mergeCell ref="BR149:BS149"/>
    <mergeCell ref="BR150:BS150"/>
    <mergeCell ref="BR142:BS142"/>
    <mergeCell ref="BR143:BS143"/>
    <mergeCell ref="BR144:BS144"/>
    <mergeCell ref="BR145:BS145"/>
    <mergeCell ref="BR146:BS146"/>
    <mergeCell ref="BR147:BS147"/>
    <mergeCell ref="BR139:BS139"/>
    <mergeCell ref="BR140:BS140"/>
    <mergeCell ref="BR141:BS141"/>
    <mergeCell ref="E87:F87"/>
    <mergeCell ref="E90:F90"/>
    <mergeCell ref="E93:F93"/>
    <mergeCell ref="E96:F96"/>
    <mergeCell ref="D212:G212"/>
    <mergeCell ref="E146:G146"/>
    <mergeCell ref="E149:G149"/>
    <mergeCell ref="E152:G152"/>
    <mergeCell ref="E155:G155"/>
    <mergeCell ref="E157:G157"/>
    <mergeCell ref="E159:G159"/>
    <mergeCell ref="E160:G160"/>
    <mergeCell ref="D205:G205"/>
    <mergeCell ref="D206:G206"/>
    <mergeCell ref="D207:G207"/>
    <mergeCell ref="D208:G208"/>
    <mergeCell ref="D209:G209"/>
    <mergeCell ref="D210:G210"/>
    <mergeCell ref="D211:G211"/>
    <mergeCell ref="D204:G204"/>
    <mergeCell ref="E99:F99"/>
    <mergeCell ref="E102:F102"/>
    <mergeCell ref="E105:F105"/>
    <mergeCell ref="E108:F108"/>
    <mergeCell ref="AH3:AI3"/>
    <mergeCell ref="AK3:AL3"/>
    <mergeCell ref="AC5:AE5"/>
    <mergeCell ref="AK5:AL5"/>
    <mergeCell ref="AF3:AG3"/>
    <mergeCell ref="AC7:AE7"/>
    <mergeCell ref="AK7:AL7"/>
    <mergeCell ref="AI11:AL11"/>
    <mergeCell ref="I193:L193"/>
    <mergeCell ref="D32:M32"/>
    <mergeCell ref="D42:G42"/>
    <mergeCell ref="E161:G161"/>
    <mergeCell ref="E162:G162"/>
    <mergeCell ref="E163:G163"/>
    <mergeCell ref="E174:G174"/>
    <mergeCell ref="E177:G177"/>
    <mergeCell ref="F179:I179"/>
    <mergeCell ref="E186:I186"/>
    <mergeCell ref="E192:G192"/>
    <mergeCell ref="I172:J172"/>
    <mergeCell ref="D45:G45"/>
    <mergeCell ref="D72:G72"/>
    <mergeCell ref="D75:G75"/>
    <mergeCell ref="D78:G78"/>
    <mergeCell ref="BN193:BO193"/>
    <mergeCell ref="BN182:BO182"/>
    <mergeCell ref="BP68:BQ68"/>
    <mergeCell ref="BP69:BQ69"/>
    <mergeCell ref="BP70:BQ70"/>
    <mergeCell ref="BP71:BQ71"/>
    <mergeCell ref="BP72:BQ72"/>
    <mergeCell ref="BP64:BQ64"/>
    <mergeCell ref="BP65:BQ65"/>
    <mergeCell ref="BP66:BQ66"/>
    <mergeCell ref="BP67:BQ67"/>
    <mergeCell ref="BP79:BQ79"/>
    <mergeCell ref="BP80:BQ80"/>
    <mergeCell ref="BP81:BQ81"/>
    <mergeCell ref="BP83:BQ83"/>
    <mergeCell ref="BP84:BQ84"/>
    <mergeCell ref="BN183:BO183"/>
    <mergeCell ref="BN184:BO184"/>
    <mergeCell ref="BN185:BO185"/>
    <mergeCell ref="BN186:BO186"/>
    <mergeCell ref="BP157:BQ157"/>
    <mergeCell ref="BP158:BQ158"/>
    <mergeCell ref="BJ152:BQ152"/>
    <mergeCell ref="BP123:BQ123"/>
    <mergeCell ref="E111:F111"/>
    <mergeCell ref="E114:F114"/>
    <mergeCell ref="E117:F117"/>
    <mergeCell ref="E120:F120"/>
    <mergeCell ref="BN192:BO192"/>
    <mergeCell ref="BN187:BO187"/>
    <mergeCell ref="BN188:BO188"/>
    <mergeCell ref="BN189:BO189"/>
    <mergeCell ref="BN190:BO190"/>
    <mergeCell ref="BN191:BO191"/>
    <mergeCell ref="BJ162:BO162"/>
    <mergeCell ref="BJ177:BO177"/>
    <mergeCell ref="D123:G123"/>
  </mergeCells>
  <conditionalFormatting sqref="M49:M50 M52:M53 M55:M68 M149 M152 M155 M159:M163 M131:M136 M40:M41 M43:M44 M46:M47 M70:M71 M73:M122">
    <cfRule type="containsText" dxfId="327" priority="476" operator="containsText" text="F">
      <formula>NOT(ISERROR(SEARCH("F",M40)))</formula>
    </cfRule>
    <cfRule type="containsText" dxfId="326" priority="477" operator="containsText" text="T">
      <formula>NOT(ISERROR(SEARCH("T",M40)))</formula>
    </cfRule>
  </conditionalFormatting>
  <conditionalFormatting sqref="D40:D41 D43:D44 D46:D47 D49:D50 D52:D53 D55:D68 D70:D71 D73:D122 D131:D136">
    <cfRule type="cellIs" dxfId="325" priority="475" operator="between">
      <formula>1</formula>
      <formula>10000000</formula>
    </cfRule>
  </conditionalFormatting>
  <conditionalFormatting sqref="D40:D41 D43:D47 D49:D50 D52:D53 D55:D68 D70:D71 D73:D122 D131:D136">
    <cfRule type="cellIs" dxfId="324" priority="474" operator="between">
      <formula>1</formula>
      <formula>1000000</formula>
    </cfRule>
  </conditionalFormatting>
  <conditionalFormatting sqref="I36">
    <cfRule type="expression" dxfId="323" priority="473">
      <formula>E40+E41&gt;12</formula>
    </cfRule>
  </conditionalFormatting>
  <conditionalFormatting sqref="AM27">
    <cfRule type="expression" dxfId="322" priority="472">
      <formula>R31+#REF!&gt;12</formula>
    </cfRule>
  </conditionalFormatting>
  <conditionalFormatting sqref="I36">
    <cfRule type="expression" dxfId="321" priority="467">
      <formula>E40+E41&gt;12</formula>
    </cfRule>
  </conditionalFormatting>
  <conditionalFormatting sqref="I36">
    <cfRule type="expression" dxfId="320" priority="466">
      <formula>E40+E41&gt;12</formula>
    </cfRule>
  </conditionalFormatting>
  <conditionalFormatting sqref="E40">
    <cfRule type="expression" dxfId="319" priority="457">
      <formula>E40+E41&gt;12</formula>
    </cfRule>
  </conditionalFormatting>
  <conditionalFormatting sqref="E41">
    <cfRule type="expression" dxfId="318" priority="456">
      <formula>E40+E41&gt;12</formula>
    </cfRule>
  </conditionalFormatting>
  <conditionalFormatting sqref="J179">
    <cfRule type="expression" dxfId="317" priority="451">
      <formula>$B$179=0</formula>
    </cfRule>
  </conditionalFormatting>
  <conditionalFormatting sqref="E41">
    <cfRule type="expression" dxfId="316" priority="421">
      <formula>E41+E42&gt;12</formula>
    </cfRule>
  </conditionalFormatting>
  <conditionalFormatting sqref="E41">
    <cfRule type="expression" dxfId="315" priority="420">
      <formula>E40+E41&gt;12</formula>
    </cfRule>
  </conditionalFormatting>
  <conditionalFormatting sqref="E44 E47 E50 E53 E56 E59 E62 E65 E68 E71 E74 E77 E80 E83 E122">
    <cfRule type="expression" dxfId="314" priority="419">
      <formula>E43+E44&gt;12</formula>
    </cfRule>
  </conditionalFormatting>
  <conditionalFormatting sqref="E44 E47 E50 E53 E56 E59 E62 E65 E68 E71 E74 E77 E80 E83 E122">
    <cfRule type="expression" dxfId="313" priority="418">
      <formula>E44+E45&gt;12</formula>
    </cfRule>
  </conditionalFormatting>
  <conditionalFormatting sqref="E44 E47 E50 E53 E56 E59 E62 E65 E68 E71 E74 E77 E80 E83 E122">
    <cfRule type="expression" dxfId="312" priority="417">
      <formula>E43+E44&gt;12</formula>
    </cfRule>
  </conditionalFormatting>
  <conditionalFormatting sqref="E182 E41">
    <cfRule type="expression" dxfId="311" priority="412">
      <formula>E40+E41&gt;12</formula>
    </cfRule>
  </conditionalFormatting>
  <conditionalFormatting sqref="E182 E41">
    <cfRule type="expression" dxfId="310" priority="410">
      <formula>E40+E41&gt;12</formula>
    </cfRule>
  </conditionalFormatting>
  <conditionalFormatting sqref="E182 E41">
    <cfRule type="expression" dxfId="309" priority="409">
      <formula>E41+E42&gt;12</formula>
    </cfRule>
  </conditionalFormatting>
  <conditionalFormatting sqref="E182 E41">
    <cfRule type="expression" dxfId="308" priority="408">
      <formula>E40+E41&gt;12</formula>
    </cfRule>
  </conditionalFormatting>
  <conditionalFormatting sqref="E182 E41">
    <cfRule type="expression" dxfId="307" priority="407">
      <formula>E40+E41&gt;12</formula>
    </cfRule>
  </conditionalFormatting>
  <conditionalFormatting sqref="E182 E41">
    <cfRule type="expression" dxfId="306" priority="404">
      <formula>E41+E42&gt;12</formula>
    </cfRule>
  </conditionalFormatting>
  <conditionalFormatting sqref="E182 E41">
    <cfRule type="expression" dxfId="305" priority="403">
      <formula>E40+E41&gt;12</formula>
    </cfRule>
  </conditionalFormatting>
  <conditionalFormatting sqref="E182 E41">
    <cfRule type="expression" dxfId="304" priority="402">
      <formula>E40+E41&gt;12</formula>
    </cfRule>
  </conditionalFormatting>
  <conditionalFormatting sqref="E182 E41">
    <cfRule type="expression" dxfId="303" priority="401">
      <formula>E41+E42&gt;12</formula>
    </cfRule>
  </conditionalFormatting>
  <conditionalFormatting sqref="E182 E41">
    <cfRule type="expression" dxfId="302" priority="400">
      <formula>E40+E41&gt;12</formula>
    </cfRule>
  </conditionalFormatting>
  <conditionalFormatting sqref="E182 E41">
    <cfRule type="expression" dxfId="301" priority="399">
      <formula>E40+E41&gt;12</formula>
    </cfRule>
  </conditionalFormatting>
  <conditionalFormatting sqref="E182 E41">
    <cfRule type="expression" dxfId="300" priority="396">
      <formula>E41+E42&gt;12</formula>
    </cfRule>
  </conditionalFormatting>
  <conditionalFormatting sqref="E182 E41">
    <cfRule type="expression" dxfId="299" priority="395">
      <formula>E40+E41&gt;12</formula>
    </cfRule>
  </conditionalFormatting>
  <conditionalFormatting sqref="E182 E41">
    <cfRule type="expression" dxfId="298" priority="394">
      <formula>E40+E41&gt;12</formula>
    </cfRule>
  </conditionalFormatting>
  <conditionalFormatting sqref="E182 E41">
    <cfRule type="expression" dxfId="297" priority="393">
      <formula>E41+E42&gt;12</formula>
    </cfRule>
  </conditionalFormatting>
  <conditionalFormatting sqref="E182 E41">
    <cfRule type="expression" dxfId="296" priority="392">
      <formula>E40+E41&gt;12</formula>
    </cfRule>
  </conditionalFormatting>
  <conditionalFormatting sqref="E182 E41">
    <cfRule type="expression" dxfId="295" priority="391">
      <formula>E41+E42&gt;12</formula>
    </cfRule>
  </conditionalFormatting>
  <conditionalFormatting sqref="E182 E41">
    <cfRule type="expression" dxfId="294" priority="390">
      <formula>E40+E41&gt;12</formula>
    </cfRule>
  </conditionalFormatting>
  <conditionalFormatting sqref="E182 E41">
    <cfRule type="expression" dxfId="293" priority="389">
      <formula>E40+E41&gt;12</formula>
    </cfRule>
  </conditionalFormatting>
  <conditionalFormatting sqref="E182 E41">
    <cfRule type="expression" dxfId="292" priority="388">
      <formula>E41+E42&gt;12</formula>
    </cfRule>
  </conditionalFormatting>
  <conditionalFormatting sqref="E182 E41">
    <cfRule type="expression" dxfId="291" priority="387">
      <formula>E40+E41&gt;12</formula>
    </cfRule>
  </conditionalFormatting>
  <conditionalFormatting sqref="E182 E41">
    <cfRule type="expression" dxfId="290" priority="386">
      <formula>E41+E42&gt;12</formula>
    </cfRule>
  </conditionalFormatting>
  <conditionalFormatting sqref="E182 E41">
    <cfRule type="expression" dxfId="289" priority="385">
      <formula>E40+E41&gt;12</formula>
    </cfRule>
  </conditionalFormatting>
  <conditionalFormatting sqref="E182 E41">
    <cfRule type="expression" dxfId="288" priority="384">
      <formula>E40+E41&gt;12</formula>
    </cfRule>
  </conditionalFormatting>
  <conditionalFormatting sqref="E182 E41">
    <cfRule type="expression" dxfId="287" priority="383">
      <formula>E41+E42&gt;12</formula>
    </cfRule>
  </conditionalFormatting>
  <conditionalFormatting sqref="E182 E41">
    <cfRule type="expression" dxfId="286" priority="382">
      <formula>E40+E41&gt;12</formula>
    </cfRule>
  </conditionalFormatting>
  <conditionalFormatting sqref="E182 E41 E44 E47 E50">
    <cfRule type="expression" dxfId="285" priority="381">
      <formula>E40+E41&gt;12</formula>
    </cfRule>
  </conditionalFormatting>
  <conditionalFormatting sqref="E182 E41 E44 E47 E50">
    <cfRule type="expression" dxfId="284" priority="379">
      <formula>E40+E41&gt;12</formula>
    </cfRule>
  </conditionalFormatting>
  <conditionalFormatting sqref="E182 E41 E44 E47 E50">
    <cfRule type="expression" dxfId="283" priority="378">
      <formula>E41+E42&gt;12</formula>
    </cfRule>
  </conditionalFormatting>
  <conditionalFormatting sqref="E182 E41 E44 E47 E50">
    <cfRule type="expression" dxfId="282" priority="377">
      <formula>E40+E41&gt;12</formula>
    </cfRule>
  </conditionalFormatting>
  <conditionalFormatting sqref="E182 E41 E44 E47 E50">
    <cfRule type="expression" dxfId="281" priority="376">
      <formula>E40+E41&gt;12</formula>
    </cfRule>
  </conditionalFormatting>
  <conditionalFormatting sqref="E182 E41 E44 E47 E50">
    <cfRule type="expression" dxfId="280" priority="373">
      <formula>E41+E42&gt;12</formula>
    </cfRule>
  </conditionalFormatting>
  <conditionalFormatting sqref="E182 E41 E44 E47 E50">
    <cfRule type="expression" dxfId="279" priority="372">
      <formula>E40+E41&gt;12</formula>
    </cfRule>
  </conditionalFormatting>
  <conditionalFormatting sqref="E182 E41 E44 E47 E50">
    <cfRule type="expression" dxfId="278" priority="371">
      <formula>E40+E41&gt;12</formula>
    </cfRule>
  </conditionalFormatting>
  <conditionalFormatting sqref="E182 E41 E44 E47 E50">
    <cfRule type="expression" dxfId="277" priority="370">
      <formula>E41+E42&gt;12</formula>
    </cfRule>
  </conditionalFormatting>
  <conditionalFormatting sqref="E182 E41 E44 E47 E50">
    <cfRule type="expression" dxfId="276" priority="369">
      <formula>E40+E41&gt;12</formula>
    </cfRule>
  </conditionalFormatting>
  <conditionalFormatting sqref="E182 E41 E44 E47 E50">
    <cfRule type="expression" dxfId="275" priority="368">
      <formula>E40+E41&gt;12</formula>
    </cfRule>
  </conditionalFormatting>
  <conditionalFormatting sqref="E182 E41 E44 E47 E50">
    <cfRule type="expression" dxfId="274" priority="365">
      <formula>E41+E42&gt;12</formula>
    </cfRule>
  </conditionalFormatting>
  <conditionalFormatting sqref="E182 E41 E44 E47 E50">
    <cfRule type="expression" dxfId="273" priority="364">
      <formula>E40+E41&gt;12</formula>
    </cfRule>
  </conditionalFormatting>
  <conditionalFormatting sqref="E182 E41 E44 E47 E50">
    <cfRule type="expression" dxfId="272" priority="363">
      <formula>E40+E41&gt;12</formula>
    </cfRule>
  </conditionalFormatting>
  <conditionalFormatting sqref="E182 E41 E44 E47 E50">
    <cfRule type="expression" dxfId="271" priority="362">
      <formula>E41+E42&gt;12</formula>
    </cfRule>
  </conditionalFormatting>
  <conditionalFormatting sqref="E182 E41 E44 E47 E50">
    <cfRule type="expression" dxfId="270" priority="361">
      <formula>E40+E41&gt;12</formula>
    </cfRule>
  </conditionalFormatting>
  <conditionalFormatting sqref="E182 E41 E44 E47 E50">
    <cfRule type="expression" dxfId="269" priority="360">
      <formula>E41+E42&gt;12</formula>
    </cfRule>
  </conditionalFormatting>
  <conditionalFormatting sqref="E182 E41 E44 E47 E50">
    <cfRule type="expression" dxfId="268" priority="359">
      <formula>E40+E41&gt;12</formula>
    </cfRule>
  </conditionalFormatting>
  <conditionalFormatting sqref="E182 E41 E44 E47 E50">
    <cfRule type="expression" dxfId="267" priority="358">
      <formula>E40+E41&gt;12</formula>
    </cfRule>
  </conditionalFormatting>
  <conditionalFormatting sqref="E182 E41 E44 E47 E50">
    <cfRule type="expression" dxfId="266" priority="357">
      <formula>E41+E42&gt;12</formula>
    </cfRule>
  </conditionalFormatting>
  <conditionalFormatting sqref="E182 E41 E44 E47 E50">
    <cfRule type="expression" dxfId="265" priority="356">
      <formula>E40+E41&gt;12</formula>
    </cfRule>
  </conditionalFormatting>
  <conditionalFormatting sqref="E182 E41 E44 E47 E50">
    <cfRule type="expression" dxfId="264" priority="355">
      <formula>E41+E42&gt;12</formula>
    </cfRule>
  </conditionalFormatting>
  <conditionalFormatting sqref="E182 E41 E44 E47 E50">
    <cfRule type="expression" dxfId="263" priority="354">
      <formula>E40+E41&gt;12</formula>
    </cfRule>
  </conditionalFormatting>
  <conditionalFormatting sqref="E182 E41 E44 E47 E50">
    <cfRule type="expression" dxfId="262" priority="353">
      <formula>E40+E41&gt;12</formula>
    </cfRule>
  </conditionalFormatting>
  <conditionalFormatting sqref="E182 E41 E44 E47 E50">
    <cfRule type="expression" dxfId="261" priority="352">
      <formula>E41+E42&gt;12</formula>
    </cfRule>
  </conditionalFormatting>
  <conditionalFormatting sqref="E182 E41 E44 E47 E50">
    <cfRule type="expression" dxfId="260" priority="351">
      <formula>E40+E41&gt;12</formula>
    </cfRule>
  </conditionalFormatting>
  <conditionalFormatting sqref="E182 E41 E44 E47 E50 E53 E56 E59 E62 E65 E68 E71 E74 E77">
    <cfRule type="expression" dxfId="259" priority="350">
      <formula>E40+E41&gt;12</formula>
    </cfRule>
  </conditionalFormatting>
  <conditionalFormatting sqref="E182 E41 E44 E47 E50 E53 E56 E59 E62 E65 E68 E71 E74 E77">
    <cfRule type="expression" dxfId="258" priority="348">
      <formula>E40+E41&gt;12</formula>
    </cfRule>
  </conditionalFormatting>
  <conditionalFormatting sqref="E182 E41 E44 E47 E50 E53 E56 E59 E62 E65 E68 E71 E74 E77">
    <cfRule type="expression" dxfId="257" priority="347">
      <formula>E41+E42&gt;12</formula>
    </cfRule>
  </conditionalFormatting>
  <conditionalFormatting sqref="E182 E41 E44 E47 E50 E53 E56 E59 E62 E65 E68 E71 E74 E77">
    <cfRule type="expression" dxfId="256" priority="346">
      <formula>E40+E41&gt;12</formula>
    </cfRule>
  </conditionalFormatting>
  <conditionalFormatting sqref="E182 E41 E44 E47 E50 E53 E56 E59 E62 E65 E68 E71 E74 E77">
    <cfRule type="expression" dxfId="255" priority="345">
      <formula>E40+E41&gt;12</formula>
    </cfRule>
  </conditionalFormatting>
  <conditionalFormatting sqref="E182 E41 E44 E47 E50 E53 E56 E59 E62 E65 E68 E71 E74 E77">
    <cfRule type="expression" dxfId="254" priority="342">
      <formula>E41+E42&gt;12</formula>
    </cfRule>
  </conditionalFormatting>
  <conditionalFormatting sqref="E182 E41 E44 E47 E50 E53 E56 E59 E62 E65 E68 E71 E74 E77">
    <cfRule type="expression" dxfId="253" priority="341">
      <formula>E40+E41&gt;12</formula>
    </cfRule>
  </conditionalFormatting>
  <conditionalFormatting sqref="E182 E41 E44 E47 E50 E53 E56 E59 E62 E65 E68 E71 E74 E77">
    <cfRule type="expression" dxfId="252" priority="340">
      <formula>E40+E41&gt;12</formula>
    </cfRule>
  </conditionalFormatting>
  <conditionalFormatting sqref="E182 E41 E44 E47 E50 E53 E56 E59 E62 E65 E68 E71 E74 E77">
    <cfRule type="expression" dxfId="251" priority="339">
      <formula>E41+E42&gt;12</formula>
    </cfRule>
  </conditionalFormatting>
  <conditionalFormatting sqref="E182 E41 E44 E47 E50 E53 E56 E59 E62 E65 E68 E71 E74 E77">
    <cfRule type="expression" dxfId="250" priority="338">
      <formula>E40+E41&gt;12</formula>
    </cfRule>
  </conditionalFormatting>
  <conditionalFormatting sqref="E182 E41 E44 E47 E50 E53 E56 E59 E62 E65 E68 E71 E74 E77">
    <cfRule type="expression" dxfId="249" priority="337">
      <formula>E40+E41&gt;12</formula>
    </cfRule>
  </conditionalFormatting>
  <conditionalFormatting sqref="E182 E41 E44 E47 E50 E53 E56 E59 E62 E65 E68 E71 E74 E77">
    <cfRule type="expression" dxfId="248" priority="334">
      <formula>E41+E42&gt;12</formula>
    </cfRule>
  </conditionalFormatting>
  <conditionalFormatting sqref="E182 E41 E44 E47 E50 E53 E56 E59 E62 E65 E68 E71 E74 E77">
    <cfRule type="expression" dxfId="247" priority="333">
      <formula>E40+E41&gt;12</formula>
    </cfRule>
  </conditionalFormatting>
  <conditionalFormatting sqref="E182 E41 E44 E47 E50 E53 E56 E59 E62 E65 E68 E71 E74 E77">
    <cfRule type="expression" dxfId="246" priority="332">
      <formula>E40+E41&gt;12</formula>
    </cfRule>
  </conditionalFormatting>
  <conditionalFormatting sqref="E182 E41 E44 E47 E50 E53 E56 E59 E62 E65 E68 E71 E74 E77">
    <cfRule type="expression" dxfId="245" priority="331">
      <formula>E41+E42&gt;12</formula>
    </cfRule>
  </conditionalFormatting>
  <conditionalFormatting sqref="E182 E41 E44 E47 E50 E53 E56 E59 E62 E65 E68 E71 E74 E77">
    <cfRule type="expression" dxfId="244" priority="330">
      <formula>E40+E41&gt;12</formula>
    </cfRule>
  </conditionalFormatting>
  <conditionalFormatting sqref="E182 E41 E44 E47 E50 E53 E56 E59 E62 E65 E68 E71 E74 E77">
    <cfRule type="expression" dxfId="243" priority="329">
      <formula>E41+E42&gt;12</formula>
    </cfRule>
  </conditionalFormatting>
  <conditionalFormatting sqref="E182 E41 E44 E47 E50 E53 E56 E59 E62 E65 E68 E71 E74 E77">
    <cfRule type="expression" dxfId="242" priority="328">
      <formula>E40+E41&gt;12</formula>
    </cfRule>
  </conditionalFormatting>
  <conditionalFormatting sqref="E182 E41 E44 E47 E50 E53 E56 E59 E62 E65 E68 E71 E74 E77">
    <cfRule type="expression" dxfId="241" priority="327">
      <formula>E40+E41&gt;12</formula>
    </cfRule>
  </conditionalFormatting>
  <conditionalFormatting sqref="E182 E41 E44 E47 E50 E53 E56 E59 E62 E65 E68 E71 E74 E77">
    <cfRule type="expression" dxfId="240" priority="326">
      <formula>E41+E42&gt;12</formula>
    </cfRule>
  </conditionalFormatting>
  <conditionalFormatting sqref="E182 E41 E44 E47 E50 E53 E56 E59 E62 E65 E68 E71 E74 E77">
    <cfRule type="expression" dxfId="239" priority="325">
      <formula>E40+E41&gt;12</formula>
    </cfRule>
  </conditionalFormatting>
  <conditionalFormatting sqref="E182 E41 E44 E47 E50 E53 E56 E59 E62 E65 E68 E71 E74 E77">
    <cfRule type="expression" dxfId="238" priority="324">
      <formula>E41+E42&gt;12</formula>
    </cfRule>
  </conditionalFormatting>
  <conditionalFormatting sqref="E182 E41 E44 E47 E50 E53 E56 E59 E62 E65 E68 E71 E74 E77">
    <cfRule type="expression" dxfId="237" priority="323">
      <formula>E40+E41&gt;12</formula>
    </cfRule>
  </conditionalFormatting>
  <conditionalFormatting sqref="E182 E41 E44 E47 E50 E53 E56 E59 E62 E65 E68 E71 E74 E77">
    <cfRule type="expression" dxfId="236" priority="322">
      <formula>E40+E41&gt;12</formula>
    </cfRule>
  </conditionalFormatting>
  <conditionalFormatting sqref="E182 E41 E44 E47 E50 E53 E56 E59 E62 E65 E68 E71 E74 E77">
    <cfRule type="expression" dxfId="235" priority="321">
      <formula>E41+E42&gt;12</formula>
    </cfRule>
  </conditionalFormatting>
  <conditionalFormatting sqref="E182 E41 E44 E47 E50 E53 E56 E59 E62 E65 E68 E71 E74 E77">
    <cfRule type="expression" dxfId="234" priority="320">
      <formula>E40+E41&gt;12</formula>
    </cfRule>
  </conditionalFormatting>
  <conditionalFormatting sqref="B127 E41 E44 E47 E50 E53 E56 E59 E62 E65 E68 E71 E74">
    <cfRule type="expression" dxfId="233" priority="288">
      <formula>B41+B42&gt;12</formula>
    </cfRule>
  </conditionalFormatting>
  <conditionalFormatting sqref="B127 E41 E44 E47 E50 E53 E56 E59 E62 E65 E68 E71 E74">
    <cfRule type="expression" dxfId="232" priority="287">
      <formula>B40+B41&gt;12</formula>
    </cfRule>
  </conditionalFormatting>
  <conditionalFormatting sqref="B127 E41 E44 E47 E50 E53 E56 E59 E62 E65 E68 E71 E74 E77 E80 E83 E122">
    <cfRule type="expression" dxfId="231" priority="286">
      <formula>B41+B42&gt;12</formula>
    </cfRule>
  </conditionalFormatting>
  <conditionalFormatting sqref="B127 E41 E44 E47 E50 E53 E56 E59 E62 E65 E68 E71 E74 E77 E80 E83 E122">
    <cfRule type="expression" dxfId="230" priority="285">
      <formula>B40+B41&gt;12</formula>
    </cfRule>
  </conditionalFormatting>
  <conditionalFormatting sqref="E44 E47 E50 E53 E56 E59 E62 E65 E68 E71 E74">
    <cfRule type="expression" dxfId="229" priority="284">
      <formula>E43+E44&gt;12</formula>
    </cfRule>
  </conditionalFormatting>
  <conditionalFormatting sqref="E44 E47 E50 E53 E56 E59 E62 E65 E68 E71 E74">
    <cfRule type="expression" dxfId="228" priority="283">
      <formula>E44+E45&gt;12</formula>
    </cfRule>
  </conditionalFormatting>
  <conditionalFormatting sqref="E44 E47 E50 E53 E56 E59 E62 E65 E68 E71 E74">
    <cfRule type="expression" dxfId="227" priority="282">
      <formula>E43+E44&gt;12</formula>
    </cfRule>
  </conditionalFormatting>
  <conditionalFormatting sqref="E44 E47 E50 E53 E56 E59 E62 E65 E68 E71 E74">
    <cfRule type="expression" dxfId="226" priority="281">
      <formula>E43+E44&gt;12</formula>
    </cfRule>
  </conditionalFormatting>
  <conditionalFormatting sqref="E44 E47 E50 E53 E56 E59 E62 E65 E68 E71 E74">
    <cfRule type="expression" dxfId="225" priority="279">
      <formula>E43+E44&gt;12</formula>
    </cfRule>
  </conditionalFormatting>
  <conditionalFormatting sqref="E44 E47 E50 E53 E56 E59 E62 E65 E68 E71 E74">
    <cfRule type="expression" dxfId="224" priority="278">
      <formula>E44+E45&gt;12</formula>
    </cfRule>
  </conditionalFormatting>
  <conditionalFormatting sqref="E44 E47 E50 E53 E56 E59 E62 E65 E68 E71 E74">
    <cfRule type="expression" dxfId="223" priority="277">
      <formula>E43+E44&gt;12</formula>
    </cfRule>
  </conditionalFormatting>
  <conditionalFormatting sqref="E44 E47 E50 E53 E56 E59 E62 E65 E68 E71 E74">
    <cfRule type="expression" dxfId="222" priority="276">
      <formula>E43+E44&gt;12</formula>
    </cfRule>
  </conditionalFormatting>
  <conditionalFormatting sqref="E44 E47 E50 E53 E56 E59 E62 E65 E68 E71 E74">
    <cfRule type="expression" dxfId="221" priority="273">
      <formula>E44+E45&gt;12</formula>
    </cfRule>
  </conditionalFormatting>
  <conditionalFormatting sqref="E44 E47 E50 E53 E56 E59 E62 E65 E68 E71 E74">
    <cfRule type="expression" dxfId="220" priority="272">
      <formula>E43+E44&gt;12</formula>
    </cfRule>
  </conditionalFormatting>
  <conditionalFormatting sqref="E44 E47 E50 E53 E56 E59 E62 E65 E68 E71 E74">
    <cfRule type="expression" dxfId="219" priority="271">
      <formula>E43+E44&gt;12</formula>
    </cfRule>
  </conditionalFormatting>
  <conditionalFormatting sqref="E44 E47 E50 E53 E56 E59 E62 E65 E68 E71 E74">
    <cfRule type="expression" dxfId="218" priority="270">
      <formula>E44+E45&gt;12</formula>
    </cfRule>
  </conditionalFormatting>
  <conditionalFormatting sqref="E44 E47 E50 E53 E56 E59 E62 E65 E68 E71 E74">
    <cfRule type="expression" dxfId="217" priority="269">
      <formula>E43+E44&gt;12</formula>
    </cfRule>
  </conditionalFormatting>
  <conditionalFormatting sqref="E44 E47 E50 E53 E56 E59 E62 E65 E68 E71 E74">
    <cfRule type="expression" dxfId="216" priority="268">
      <formula>E43+E44&gt;12</formula>
    </cfRule>
  </conditionalFormatting>
  <conditionalFormatting sqref="E44 E47 E50 E53 E56 E59 E62 E65 E68 E71 E74">
    <cfRule type="expression" dxfId="215" priority="265">
      <formula>E44+E45&gt;12</formula>
    </cfRule>
  </conditionalFormatting>
  <conditionalFormatting sqref="E44 E47 E50 E53 E56 E59 E62 E65 E68 E71 E74">
    <cfRule type="expression" dxfId="214" priority="264">
      <formula>E43+E44&gt;12</formula>
    </cfRule>
  </conditionalFormatting>
  <conditionalFormatting sqref="E44 E47 E50 E53 E56 E59 E62 E65 E68 E71 E74">
    <cfRule type="expression" dxfId="213" priority="263">
      <formula>E43+E44&gt;12</formula>
    </cfRule>
  </conditionalFormatting>
  <conditionalFormatting sqref="E44 E47 E50 E53 E56 E59 E62 E65 E68 E71 E74">
    <cfRule type="expression" dxfId="212" priority="262">
      <formula>E44+E45&gt;12</formula>
    </cfRule>
  </conditionalFormatting>
  <conditionalFormatting sqref="E44 E47 E50 E53 E56 E59 E62 E65 E68 E71 E74">
    <cfRule type="expression" dxfId="211" priority="261">
      <formula>E43+E44&gt;12</formula>
    </cfRule>
  </conditionalFormatting>
  <conditionalFormatting sqref="E44 E47 E50 E53 E56 E59 E62 E65 E68 E71 E74">
    <cfRule type="expression" dxfId="210" priority="260">
      <formula>E44+E45&gt;12</formula>
    </cfRule>
  </conditionalFormatting>
  <conditionalFormatting sqref="E44 E47 E50 E53 E56 E59 E62 E65 E68 E71 E74">
    <cfRule type="expression" dxfId="209" priority="259">
      <formula>E43+E44&gt;12</formula>
    </cfRule>
  </conditionalFormatting>
  <conditionalFormatting sqref="E44 E47 E50 E53 E56 E59 E62 E65 E68 E71 E74">
    <cfRule type="expression" dxfId="208" priority="258">
      <formula>E43+E44&gt;12</formula>
    </cfRule>
  </conditionalFormatting>
  <conditionalFormatting sqref="E44 E47 E50 E53 E56 E59 E62 E65 E68 E71 E74">
    <cfRule type="expression" dxfId="207" priority="257">
      <formula>E44+E45&gt;12</formula>
    </cfRule>
  </conditionalFormatting>
  <conditionalFormatting sqref="E44 E47 E50 E53 E56 E59 E62 E65 E68 E71 E74">
    <cfRule type="expression" dxfId="206" priority="256">
      <formula>E43+E44&gt;12</formula>
    </cfRule>
  </conditionalFormatting>
  <conditionalFormatting sqref="E44 E47 E50 E53 E56 E59 E62 E65 E68 E71 E74">
    <cfRule type="expression" dxfId="205" priority="255">
      <formula>E44+E45&gt;12</formula>
    </cfRule>
  </conditionalFormatting>
  <conditionalFormatting sqref="E44 E47 E50 E53 E56 E59 E62 E65 E68 E71 E74">
    <cfRule type="expression" dxfId="204" priority="254">
      <formula>E43+E44&gt;12</formula>
    </cfRule>
  </conditionalFormatting>
  <conditionalFormatting sqref="E44 E47 E50 E53 E56 E59 E62 E65 E68 E71 E74">
    <cfRule type="expression" dxfId="203" priority="253">
      <formula>E43+E44&gt;12</formula>
    </cfRule>
  </conditionalFormatting>
  <conditionalFormatting sqref="E44 E47 E50 E53 E56 E59 E62 E65 E68 E71 E74">
    <cfRule type="expression" dxfId="202" priority="252">
      <formula>E44+E45&gt;12</formula>
    </cfRule>
  </conditionalFormatting>
  <conditionalFormatting sqref="E44 E47 E50 E53 E56 E59 E62 E65 E68 E71 E74">
    <cfRule type="expression" dxfId="201" priority="251">
      <formula>E43+E44&gt;12</formula>
    </cfRule>
  </conditionalFormatting>
  <conditionalFormatting sqref="E53 E56 E59 E62 E65 E68 E71 E74">
    <cfRule type="expression" dxfId="200" priority="250">
      <formula>E52+E53&gt;12</formula>
    </cfRule>
  </conditionalFormatting>
  <conditionalFormatting sqref="E53 E56 E59 E62 E65 E68 E71 E74">
    <cfRule type="expression" dxfId="199" priority="248">
      <formula>E52+E53&gt;12</formula>
    </cfRule>
  </conditionalFormatting>
  <conditionalFormatting sqref="E53 E56 E59 E62 E65 E68 E71 E74">
    <cfRule type="expression" dxfId="198" priority="247">
      <formula>E53+E54&gt;12</formula>
    </cfRule>
  </conditionalFormatting>
  <conditionalFormatting sqref="E53 E56 E59 E62 E65 E68 E71 E74">
    <cfRule type="expression" dxfId="197" priority="246">
      <formula>E52+E53&gt;12</formula>
    </cfRule>
  </conditionalFormatting>
  <conditionalFormatting sqref="E53 E56 E59 E62 E65 E68 E71 E74">
    <cfRule type="expression" dxfId="196" priority="245">
      <formula>E52+E53&gt;12</formula>
    </cfRule>
  </conditionalFormatting>
  <conditionalFormatting sqref="E53 E56 E59 E62 E65 E68 E71 E74">
    <cfRule type="expression" dxfId="195" priority="242">
      <formula>E53+E54&gt;12</formula>
    </cfRule>
  </conditionalFormatting>
  <conditionalFormatting sqref="E53 E56 E59 E62 E65 E68 E71 E74">
    <cfRule type="expression" dxfId="194" priority="241">
      <formula>E52+E53&gt;12</formula>
    </cfRule>
  </conditionalFormatting>
  <conditionalFormatting sqref="E53 E56 E59 E62 E65 E68 E71 E74">
    <cfRule type="expression" dxfId="193" priority="240">
      <formula>E52+E53&gt;12</formula>
    </cfRule>
  </conditionalFormatting>
  <conditionalFormatting sqref="E53 E56 E59 E62 E65 E68 E71 E74">
    <cfRule type="expression" dxfId="192" priority="239">
      <formula>E53+E54&gt;12</formula>
    </cfRule>
  </conditionalFormatting>
  <conditionalFormatting sqref="E53 E56 E59 E62 E65 E68 E71 E74">
    <cfRule type="expression" dxfId="191" priority="238">
      <formula>E52+E53&gt;12</formula>
    </cfRule>
  </conditionalFormatting>
  <conditionalFormatting sqref="E53 E56 E59 E62 E65 E68 E71 E74">
    <cfRule type="expression" dxfId="190" priority="237">
      <formula>E52+E53&gt;12</formula>
    </cfRule>
  </conditionalFormatting>
  <conditionalFormatting sqref="E53 E56 E59 E62 E65 E68 E71 E74">
    <cfRule type="expression" dxfId="189" priority="234">
      <formula>E53+E54&gt;12</formula>
    </cfRule>
  </conditionalFormatting>
  <conditionalFormatting sqref="E53 E56 E59 E62 E65 E68 E71 E74">
    <cfRule type="expression" dxfId="188" priority="233">
      <formula>E52+E53&gt;12</formula>
    </cfRule>
  </conditionalFormatting>
  <conditionalFormatting sqref="E53 E56 E59 E62 E65 E68 E71 E74">
    <cfRule type="expression" dxfId="187" priority="232">
      <formula>E52+E53&gt;12</formula>
    </cfRule>
  </conditionalFormatting>
  <conditionalFormatting sqref="E53 E56 E59 E62 E65 E68 E71 E74">
    <cfRule type="expression" dxfId="186" priority="231">
      <formula>E53+E54&gt;12</formula>
    </cfRule>
  </conditionalFormatting>
  <conditionalFormatting sqref="E53 E56 E59 E62 E65 E68 E71 E74">
    <cfRule type="expression" dxfId="185" priority="230">
      <formula>E52+E53&gt;12</formula>
    </cfRule>
  </conditionalFormatting>
  <conditionalFormatting sqref="E53 E56 E59 E62 E65 E68 E71 E74">
    <cfRule type="expression" dxfId="184" priority="229">
      <formula>E53+E54&gt;12</formula>
    </cfRule>
  </conditionalFormatting>
  <conditionalFormatting sqref="E53 E56 E59 E62 E65 E68 E71 E74">
    <cfRule type="expression" dxfId="183" priority="228">
      <formula>E52+E53&gt;12</formula>
    </cfRule>
  </conditionalFormatting>
  <conditionalFormatting sqref="E53 E56 E59 E62 E65 E68 E71 E74">
    <cfRule type="expression" dxfId="182" priority="227">
      <formula>E52+E53&gt;12</formula>
    </cfRule>
  </conditionalFormatting>
  <conditionalFormatting sqref="E53 E56 E59 E62 E65 E68 E71 E74">
    <cfRule type="expression" dxfId="181" priority="226">
      <formula>E53+E54&gt;12</formula>
    </cfRule>
  </conditionalFormatting>
  <conditionalFormatting sqref="E53 E56 E59 E62 E65 E68 E71 E74">
    <cfRule type="expression" dxfId="180" priority="225">
      <formula>E52+E53&gt;12</formula>
    </cfRule>
  </conditionalFormatting>
  <conditionalFormatting sqref="E53 E56 E59 E62 E65 E68 E71 E74">
    <cfRule type="expression" dxfId="179" priority="224">
      <formula>E53+E54&gt;12</formula>
    </cfRule>
  </conditionalFormatting>
  <conditionalFormatting sqref="E53 E56 E59 E62 E65 E68 E71 E74">
    <cfRule type="expression" dxfId="178" priority="223">
      <formula>E52+E53&gt;12</formula>
    </cfRule>
  </conditionalFormatting>
  <conditionalFormatting sqref="E53 E56 E59 E62 E65 E68 E71 E74">
    <cfRule type="expression" dxfId="177" priority="222">
      <formula>E52+E53&gt;12</formula>
    </cfRule>
  </conditionalFormatting>
  <conditionalFormatting sqref="E53 E56 E59 E62 E65 E68 E71 E74">
    <cfRule type="expression" dxfId="176" priority="221">
      <formula>E53+E54&gt;12</formula>
    </cfRule>
  </conditionalFormatting>
  <conditionalFormatting sqref="E53 E56 E59 E62 E65 E68 E71 E74">
    <cfRule type="expression" dxfId="175" priority="220">
      <formula>E52+E53&gt;12</formula>
    </cfRule>
  </conditionalFormatting>
  <conditionalFormatting sqref="E44 E47 E50 E53 E56 E59 E62 E65 E68 E71 E74 E77 E80 E83 E122">
    <cfRule type="expression" dxfId="174" priority="219">
      <formula>E43+E44&gt;12</formula>
    </cfRule>
  </conditionalFormatting>
  <conditionalFormatting sqref="E44 E47 E50 E53 E56 E59 E62 E65 E68 E71 E74 E77 E80 E83 E122">
    <cfRule type="expression" dxfId="173" priority="218">
      <formula>E44+E45&gt;12</formula>
    </cfRule>
  </conditionalFormatting>
  <conditionalFormatting sqref="E44 E47 E50 E53 E56 E59 E62 E65 E68 E71 E74 E77 E80 E83 E122">
    <cfRule type="expression" dxfId="172" priority="217">
      <formula>E43+E44&gt;12</formula>
    </cfRule>
  </conditionalFormatting>
  <conditionalFormatting sqref="E44 E47 E50 E53 E56 E59 E62 E65 E68 E71 E74 E77 E80 E83 E122">
    <cfRule type="expression" dxfId="171" priority="216">
      <formula>E43+E44&gt;12</formula>
    </cfRule>
  </conditionalFormatting>
  <conditionalFormatting sqref="E44 E47 E50 E53 E56 E59 E62 E65 E68 E71 E74 E77 E80 E83 E122">
    <cfRule type="expression" dxfId="170" priority="214">
      <formula>E43+E44&gt;12</formula>
    </cfRule>
  </conditionalFormatting>
  <conditionalFormatting sqref="E44 E47 E50 E53 E56 E59 E62 E65 E68 E71 E74 E77 E80 E83 E122">
    <cfRule type="expression" dxfId="169" priority="213">
      <formula>E44+E45&gt;12</formula>
    </cfRule>
  </conditionalFormatting>
  <conditionalFormatting sqref="E44 E47 E50 E53 E56 E59 E62 E65 E68 E71 E74 E77 E80 E83 E122">
    <cfRule type="expression" dxfId="168" priority="212">
      <formula>E43+E44&gt;12</formula>
    </cfRule>
  </conditionalFormatting>
  <conditionalFormatting sqref="E44 E47 E50 E53 E56 E59 E62 E65 E68 E71 E74 E77 E80 E83 E122">
    <cfRule type="expression" dxfId="167" priority="211">
      <formula>E43+E44&gt;12</formula>
    </cfRule>
  </conditionalFormatting>
  <conditionalFormatting sqref="E44 E47 E50 E53 E56 E59 E62 E65 E68 E71 E74 E77 E80 E83 E122">
    <cfRule type="expression" dxfId="166" priority="208">
      <formula>E44+E45&gt;12</formula>
    </cfRule>
  </conditionalFormatting>
  <conditionalFormatting sqref="E44 E47 E50 E53 E56 E59 E62 E65 E68 E71 E74 E77 E80 E83 E122">
    <cfRule type="expression" dxfId="165" priority="207">
      <formula>E43+E44&gt;12</formula>
    </cfRule>
  </conditionalFormatting>
  <conditionalFormatting sqref="E44 E47 E50 E53 E56 E59 E62 E65 E68 E71 E74 E77 E80 E83 E122">
    <cfRule type="expression" dxfId="164" priority="206">
      <formula>E43+E44&gt;12</formula>
    </cfRule>
  </conditionalFormatting>
  <conditionalFormatting sqref="E44 E47 E50 E53 E56 E59 E62 E65 E68 E71 E74 E77 E80 E83 E122">
    <cfRule type="expression" dxfId="163" priority="205">
      <formula>E44+E45&gt;12</formula>
    </cfRule>
  </conditionalFormatting>
  <conditionalFormatting sqref="E44 E47 E50 E53 E56 E59 E62 E65 E68 E71 E74 E77 E80 E83 E122">
    <cfRule type="expression" dxfId="162" priority="204">
      <formula>E43+E44&gt;12</formula>
    </cfRule>
  </conditionalFormatting>
  <conditionalFormatting sqref="E44 E47 E50 E53 E56 E59 E62 E65 E68 E71 E74 E77 E80 E83 E122">
    <cfRule type="expression" dxfId="161" priority="203">
      <formula>E43+E44&gt;12</formula>
    </cfRule>
  </conditionalFormatting>
  <conditionalFormatting sqref="E44 E47 E50 E53 E56 E59 E62 E65 E68 E71 E74 E77 E80 E83 E122">
    <cfRule type="expression" dxfId="160" priority="200">
      <formula>E44+E45&gt;12</formula>
    </cfRule>
  </conditionalFormatting>
  <conditionalFormatting sqref="E44 E47 E50 E53 E56 E59 E62 E65 E68 E71 E74 E77 E80 E83 E122">
    <cfRule type="expression" dxfId="159" priority="199">
      <formula>E43+E44&gt;12</formula>
    </cfRule>
  </conditionalFormatting>
  <conditionalFormatting sqref="E44 E47 E50 E53 E56 E59 E62 E65 E68 E71 E74 E77 E80 E83 E122">
    <cfRule type="expression" dxfId="158" priority="198">
      <formula>E43+E44&gt;12</formula>
    </cfRule>
  </conditionalFormatting>
  <conditionalFormatting sqref="E44 E47 E50 E53 E56 E59 E62 E65 E68 E71 E74 E77 E80 E83 E122">
    <cfRule type="expression" dxfId="157" priority="197">
      <formula>E44+E45&gt;12</formula>
    </cfRule>
  </conditionalFormatting>
  <conditionalFormatting sqref="E44 E47 E50 E53 E56 E59 E62 E65 E68 E71 E74 E77 E80 E83 E122">
    <cfRule type="expression" dxfId="156" priority="196">
      <formula>E43+E44&gt;12</formula>
    </cfRule>
  </conditionalFormatting>
  <conditionalFormatting sqref="E44 E47 E50 E53 E56 E59 E62 E65 E68 E71 E74 E77 E80 E83 E122">
    <cfRule type="expression" dxfId="155" priority="195">
      <formula>E44+E45&gt;12</formula>
    </cfRule>
  </conditionalFormatting>
  <conditionalFormatting sqref="E44 E47 E50 E53 E56 E59 E62 E65 E68 E71 E74 E77 E80 E83 E122">
    <cfRule type="expression" dxfId="154" priority="194">
      <formula>E43+E44&gt;12</formula>
    </cfRule>
  </conditionalFormatting>
  <conditionalFormatting sqref="E44 E47 E50 E53 E56 E59 E62 E65 E68 E71 E74 E77 E80 E83 E122">
    <cfRule type="expression" dxfId="153" priority="193">
      <formula>E43+E44&gt;12</formula>
    </cfRule>
  </conditionalFormatting>
  <conditionalFormatting sqref="E44 E47 E50 E53 E56 E59 E62 E65 E68 E71 E74 E77 E80 E83 E122">
    <cfRule type="expression" dxfId="152" priority="192">
      <formula>E44+E45&gt;12</formula>
    </cfRule>
  </conditionalFormatting>
  <conditionalFormatting sqref="E44 E47 E50 E53 E56 E59 E62 E65 E68 E71 E74 E77 E80 E83 E122">
    <cfRule type="expression" dxfId="151" priority="191">
      <formula>E43+E44&gt;12</formula>
    </cfRule>
  </conditionalFormatting>
  <conditionalFormatting sqref="E44 E47 E50 E53 E56 E59 E62 E65 E68 E71 E74 E77 E80 E83 E122">
    <cfRule type="expression" dxfId="150" priority="190">
      <formula>E44+E45&gt;12</formula>
    </cfRule>
  </conditionalFormatting>
  <conditionalFormatting sqref="E44 E47 E50 E53 E56 E59 E62 E65 E68 E71 E74 E77 E80 E83 E122">
    <cfRule type="expression" dxfId="149" priority="189">
      <formula>E43+E44&gt;12</formula>
    </cfRule>
  </conditionalFormatting>
  <conditionalFormatting sqref="E44 E47 E50 E53 E56 E59 E62 E65 E68 E71 E74 E77 E80 E83 E122">
    <cfRule type="expression" dxfId="148" priority="188">
      <formula>E43+E44&gt;12</formula>
    </cfRule>
  </conditionalFormatting>
  <conditionalFormatting sqref="E44 E47 E50 E53 E56 E59 E62 E65 E68 E71 E74 E77 E80 E83 E122">
    <cfRule type="expression" dxfId="147" priority="187">
      <formula>E44+E45&gt;12</formula>
    </cfRule>
  </conditionalFormatting>
  <conditionalFormatting sqref="E44 E47 E50 E53 E56 E59 E62 E65 E68 E71 E74 E77 E80 E83 E122">
    <cfRule type="expression" dxfId="146" priority="186">
      <formula>E43+E44&gt;12</formula>
    </cfRule>
  </conditionalFormatting>
  <conditionalFormatting sqref="E53 E56 E59 E62 E65 E68 E71 E74 E77 E80 E83 E122">
    <cfRule type="expression" dxfId="145" priority="185">
      <formula>E52+E53&gt;12</formula>
    </cfRule>
  </conditionalFormatting>
  <conditionalFormatting sqref="E53 E56 E59 E62 E65 E68 E71 E74 E77 E80 E83 E122">
    <cfRule type="expression" dxfId="144" priority="183">
      <formula>E52+E53&gt;12</formula>
    </cfRule>
  </conditionalFormatting>
  <conditionalFormatting sqref="E53 E56 E59 E62 E65 E68 E71 E74 E77 E80 E83 E122">
    <cfRule type="expression" dxfId="143" priority="182">
      <formula>E53+E54&gt;12</formula>
    </cfRule>
  </conditionalFormatting>
  <conditionalFormatting sqref="E53 E56 E59 E62 E65 E68 E71 E74 E77 E80 E83 E122">
    <cfRule type="expression" dxfId="142" priority="181">
      <formula>E52+E53&gt;12</formula>
    </cfRule>
  </conditionalFormatting>
  <conditionalFormatting sqref="E53 E56 E59 E62 E65 E68 E71 E74 E77 E80 E83 E122">
    <cfRule type="expression" dxfId="141" priority="180">
      <formula>E52+E53&gt;12</formula>
    </cfRule>
  </conditionalFormatting>
  <conditionalFormatting sqref="E53 E56 E59 E62 E65 E68 E71 E74 E77 E80 E83 E122">
    <cfRule type="expression" dxfId="140" priority="177">
      <formula>E53+E54&gt;12</formula>
    </cfRule>
  </conditionalFormatting>
  <conditionalFormatting sqref="E53 E56 E59 E62 E65 E68 E71 E74 E77 E80 E83 E122">
    <cfRule type="expression" dxfId="139" priority="176">
      <formula>E52+E53&gt;12</formula>
    </cfRule>
  </conditionalFormatting>
  <conditionalFormatting sqref="E53 E56 E59 E62 E65 E68 E71 E74 E77 E80 E83 E122">
    <cfRule type="expression" dxfId="138" priority="175">
      <formula>E52+E53&gt;12</formula>
    </cfRule>
  </conditionalFormatting>
  <conditionalFormatting sqref="E53 E56 E59 E62 E65 E68 E71 E74 E77 E80 E83 E122">
    <cfRule type="expression" dxfId="137" priority="174">
      <formula>E53+E54&gt;12</formula>
    </cfRule>
  </conditionalFormatting>
  <conditionalFormatting sqref="E53 E56 E59 E62 E65 E68 E71 E74 E77 E80 E83 E122">
    <cfRule type="expression" dxfId="136" priority="173">
      <formula>E52+E53&gt;12</formula>
    </cfRule>
  </conditionalFormatting>
  <conditionalFormatting sqref="E53 E56 E59 E62 E65 E68 E71 E74 E77 E80 E83 E122">
    <cfRule type="expression" dxfId="135" priority="172">
      <formula>E52+E53&gt;12</formula>
    </cfRule>
  </conditionalFormatting>
  <conditionalFormatting sqref="E53 E56 E59 E62 E65 E68 E71 E74 E77 E80 E83 E122">
    <cfRule type="expression" dxfId="134" priority="169">
      <formula>E53+E54&gt;12</formula>
    </cfRule>
  </conditionalFormatting>
  <conditionalFormatting sqref="E53 E56 E59 E62 E65 E68 E71 E74 E77 E80 E83 E122">
    <cfRule type="expression" dxfId="133" priority="168">
      <formula>E52+E53&gt;12</formula>
    </cfRule>
  </conditionalFormatting>
  <conditionalFormatting sqref="E53 E56 E59 E62 E65 E68 E71 E74 E77 E80 E83 E122">
    <cfRule type="expression" dxfId="132" priority="167">
      <formula>E52+E53&gt;12</formula>
    </cfRule>
  </conditionalFormatting>
  <conditionalFormatting sqref="E53 E56 E59 E62 E65 E68 E71 E74 E77 E80 E83 E122">
    <cfRule type="expression" dxfId="131" priority="166">
      <formula>E53+E54&gt;12</formula>
    </cfRule>
  </conditionalFormatting>
  <conditionalFormatting sqref="E53 E56 E59 E62 E65 E68 E71 E74 E77 E80 E83 E122">
    <cfRule type="expression" dxfId="130" priority="165">
      <formula>E52+E53&gt;12</formula>
    </cfRule>
  </conditionalFormatting>
  <conditionalFormatting sqref="E53 E56 E59 E62 E65 E68 E71 E74 E77 E80 E83 E122">
    <cfRule type="expression" dxfId="129" priority="164">
      <formula>E53+E54&gt;12</formula>
    </cfRule>
  </conditionalFormatting>
  <conditionalFormatting sqref="E53 E56 E59 E62 E65 E68 E71 E74 E77 E80 E83 E122">
    <cfRule type="expression" dxfId="128" priority="163">
      <formula>E52+E53&gt;12</formula>
    </cfRule>
  </conditionalFormatting>
  <conditionalFormatting sqref="E53 E56 E59 E62 E65 E68 E71 E74 E77 E80 E83 E122">
    <cfRule type="expression" dxfId="127" priority="162">
      <formula>E52+E53&gt;12</formula>
    </cfRule>
  </conditionalFormatting>
  <conditionalFormatting sqref="E53 E56 E59 E62 E65 E68 E71 E74 E77 E80 E83 E122">
    <cfRule type="expression" dxfId="126" priority="161">
      <formula>E53+E54&gt;12</formula>
    </cfRule>
  </conditionalFormatting>
  <conditionalFormatting sqref="E53 E56 E59 E62 E65 E68 E71 E74 E77 E80 E83 E122">
    <cfRule type="expression" dxfId="125" priority="160">
      <formula>E52+E53&gt;12</formula>
    </cfRule>
  </conditionalFormatting>
  <conditionalFormatting sqref="E53 E56 E59 E62 E65 E68 E71 E74 E77 E80 E83 E122">
    <cfRule type="expression" dxfId="124" priority="159">
      <formula>E53+E54&gt;12</formula>
    </cfRule>
  </conditionalFormatting>
  <conditionalFormatting sqref="E53 E56 E59 E62 E65 E68 E71 E74 E77 E80 E83 E122">
    <cfRule type="expression" dxfId="123" priority="158">
      <formula>E52+E53&gt;12</formula>
    </cfRule>
  </conditionalFormatting>
  <conditionalFormatting sqref="E53 E56 E59 E62 E65 E68 E71 E74 E77 E80 E83 E122">
    <cfRule type="expression" dxfId="122" priority="157">
      <formula>E52+E53&gt;12</formula>
    </cfRule>
  </conditionalFormatting>
  <conditionalFormatting sqref="E53 E56 E59 E62 E65 E68 E71 E74 E77 E80 E83 E122">
    <cfRule type="expression" dxfId="121" priority="156">
      <formula>E53+E54&gt;12</formula>
    </cfRule>
  </conditionalFormatting>
  <conditionalFormatting sqref="E53 E56 E59 E62 E65 E68 E71 E74 E77 E80 E83 E122">
    <cfRule type="expression" dxfId="120" priority="155">
      <formula>E52+E53&gt;12</formula>
    </cfRule>
  </conditionalFormatting>
  <conditionalFormatting sqref="E77 E80 E83 E122">
    <cfRule type="expression" dxfId="119" priority="154">
      <formula>E77+E78&gt;12</formula>
    </cfRule>
  </conditionalFormatting>
  <conditionalFormatting sqref="E77 E80 E83 E122">
    <cfRule type="expression" dxfId="118" priority="153">
      <formula>E76+E77&gt;12</formula>
    </cfRule>
  </conditionalFormatting>
  <conditionalFormatting sqref="E80 E83 E122">
    <cfRule type="expression" dxfId="117" priority="152">
      <formula>E79+E80&gt;12</formula>
    </cfRule>
  </conditionalFormatting>
  <conditionalFormatting sqref="E80 E83 E122">
    <cfRule type="expression" dxfId="116" priority="150">
      <formula>E79+E80&gt;12</formula>
    </cfRule>
  </conditionalFormatting>
  <conditionalFormatting sqref="E80 E83 E122">
    <cfRule type="expression" dxfId="115" priority="149">
      <formula>E80+E81&gt;12</formula>
    </cfRule>
  </conditionalFormatting>
  <conditionalFormatting sqref="E80 E83 E122">
    <cfRule type="expression" dxfId="114" priority="148">
      <formula>E79+E80&gt;12</formula>
    </cfRule>
  </conditionalFormatting>
  <conditionalFormatting sqref="E80 E83 E122">
    <cfRule type="expression" dxfId="113" priority="147">
      <formula>E79+E80&gt;12</formula>
    </cfRule>
  </conditionalFormatting>
  <conditionalFormatting sqref="E80 E83 E122">
    <cfRule type="expression" dxfId="112" priority="144">
      <formula>E80+E81&gt;12</formula>
    </cfRule>
  </conditionalFormatting>
  <conditionalFormatting sqref="E80 E83 E122">
    <cfRule type="expression" dxfId="111" priority="143">
      <formula>E79+E80&gt;12</formula>
    </cfRule>
  </conditionalFormatting>
  <conditionalFormatting sqref="E80 E83 E122">
    <cfRule type="expression" dxfId="110" priority="142">
      <formula>E79+E80&gt;12</formula>
    </cfRule>
  </conditionalFormatting>
  <conditionalFormatting sqref="E80 E83 E122">
    <cfRule type="expression" dxfId="109" priority="141">
      <formula>E80+E81&gt;12</formula>
    </cfRule>
  </conditionalFormatting>
  <conditionalFormatting sqref="E80 E83 E122">
    <cfRule type="expression" dxfId="108" priority="140">
      <formula>E79+E80&gt;12</formula>
    </cfRule>
  </conditionalFormatting>
  <conditionalFormatting sqref="E80 E83 E122">
    <cfRule type="expression" dxfId="107" priority="139">
      <formula>E79+E80&gt;12</formula>
    </cfRule>
  </conditionalFormatting>
  <conditionalFormatting sqref="E80 E83 E122">
    <cfRule type="expression" dxfId="106" priority="136">
      <formula>E80+E81&gt;12</formula>
    </cfRule>
  </conditionalFormatting>
  <conditionalFormatting sqref="E80 E83 E122">
    <cfRule type="expression" dxfId="105" priority="135">
      <formula>E79+E80&gt;12</formula>
    </cfRule>
  </conditionalFormatting>
  <conditionalFormatting sqref="E80 E83 E122">
    <cfRule type="expression" dxfId="104" priority="134">
      <formula>E79+E80&gt;12</formula>
    </cfRule>
  </conditionalFormatting>
  <conditionalFormatting sqref="E80 E83 E122">
    <cfRule type="expression" dxfId="103" priority="133">
      <formula>E80+E81&gt;12</formula>
    </cfRule>
  </conditionalFormatting>
  <conditionalFormatting sqref="E80 E83 E122">
    <cfRule type="expression" dxfId="102" priority="132">
      <formula>E79+E80&gt;12</formula>
    </cfRule>
  </conditionalFormatting>
  <conditionalFormatting sqref="E80 E83 E122">
    <cfRule type="expression" dxfId="101" priority="131">
      <formula>E80+E81&gt;12</formula>
    </cfRule>
  </conditionalFormatting>
  <conditionalFormatting sqref="E80 E83 E122">
    <cfRule type="expression" dxfId="100" priority="130">
      <formula>E79+E80&gt;12</formula>
    </cfRule>
  </conditionalFormatting>
  <conditionalFormatting sqref="E80 E83 E122">
    <cfRule type="expression" dxfId="99" priority="129">
      <formula>E79+E80&gt;12</formula>
    </cfRule>
  </conditionalFormatting>
  <conditionalFormatting sqref="E80 E83 E122">
    <cfRule type="expression" dxfId="98" priority="128">
      <formula>E80+E81&gt;12</formula>
    </cfRule>
  </conditionalFormatting>
  <conditionalFormatting sqref="E80 E83 E122">
    <cfRule type="expression" dxfId="97" priority="127">
      <formula>E79+E80&gt;12</formula>
    </cfRule>
  </conditionalFormatting>
  <conditionalFormatting sqref="E80 E83 E122">
    <cfRule type="expression" dxfId="96" priority="126">
      <formula>E80+E81&gt;12</formula>
    </cfRule>
  </conditionalFormatting>
  <conditionalFormatting sqref="E80 E83 E122">
    <cfRule type="expression" dxfId="95" priority="125">
      <formula>E79+E80&gt;12</formula>
    </cfRule>
  </conditionalFormatting>
  <conditionalFormatting sqref="E80 E83 E122">
    <cfRule type="expression" dxfId="94" priority="124">
      <formula>E79+E80&gt;12</formula>
    </cfRule>
  </conditionalFormatting>
  <conditionalFormatting sqref="E80 E83 E122">
    <cfRule type="expression" dxfId="93" priority="123">
      <formula>E80+E81&gt;12</formula>
    </cfRule>
  </conditionalFormatting>
  <conditionalFormatting sqref="E80 E83 E122">
    <cfRule type="expression" dxfId="92" priority="122">
      <formula>E79+E80&gt;12</formula>
    </cfRule>
  </conditionalFormatting>
  <conditionalFormatting sqref="E86 E89 E92 E95 E98 E101 E104 E107 E110 E113 E116 E119">
    <cfRule type="expression" dxfId="91" priority="121">
      <formula>E85+E86&gt;12</formula>
    </cfRule>
  </conditionalFormatting>
  <conditionalFormatting sqref="E86 E89 E92 E95 E98 E101 E104 E107 E110 E113 E116 E119">
    <cfRule type="expression" dxfId="90" priority="120">
      <formula>E86+E87&gt;12</formula>
    </cfRule>
  </conditionalFormatting>
  <conditionalFormatting sqref="E86 E89 E92 E95 E98 E101 E104 E107 E110 E113 E116 E119">
    <cfRule type="expression" dxfId="89" priority="119">
      <formula>E85+E86&gt;12</formula>
    </cfRule>
  </conditionalFormatting>
  <conditionalFormatting sqref="E86 E89 E92 E95 E98 E101 E104 E107 E110 E113 E116 E119">
    <cfRule type="expression" dxfId="88" priority="118">
      <formula>E86+E87&gt;12</formula>
    </cfRule>
  </conditionalFormatting>
  <conditionalFormatting sqref="E86 E89 E92 E95 E98 E101 E104 E107 E110 E113 E116 E119">
    <cfRule type="expression" dxfId="87" priority="117">
      <formula>E85+E86&gt;12</formula>
    </cfRule>
  </conditionalFormatting>
  <conditionalFormatting sqref="E86 E89 E92 E95 E98 E101 E104 E107 E110 E113 E116 E119">
    <cfRule type="expression" dxfId="86" priority="116">
      <formula>E85+E86&gt;12</formula>
    </cfRule>
  </conditionalFormatting>
  <conditionalFormatting sqref="E86 E89 E92 E95 E98 E101 E104 E107 E110 E113 E116 E119">
    <cfRule type="expression" dxfId="85" priority="115">
      <formula>E86+E87&gt;12</formula>
    </cfRule>
  </conditionalFormatting>
  <conditionalFormatting sqref="E86 E89 E92 E95 E98 E101 E104 E107 E110 E113 E116 E119">
    <cfRule type="expression" dxfId="84" priority="114">
      <formula>E85+E86&gt;12</formula>
    </cfRule>
  </conditionalFormatting>
  <conditionalFormatting sqref="E86 E89 E92 E95 E98 E101 E104 E107 E110 E113 E116 E119">
    <cfRule type="expression" dxfId="83" priority="113">
      <formula>E85+E86&gt;12</formula>
    </cfRule>
  </conditionalFormatting>
  <conditionalFormatting sqref="E86 E89 E92 E95 E98 E101 E104 E107 E110 E113 E116 E119">
    <cfRule type="expression" dxfId="82" priority="111">
      <formula>E85+E86&gt;12</formula>
    </cfRule>
  </conditionalFormatting>
  <conditionalFormatting sqref="E86 E89 E92 E95 E98 E101 E104 E107 E110 E113 E116 E119">
    <cfRule type="expression" dxfId="81" priority="110">
      <formula>E86+E87&gt;12</formula>
    </cfRule>
  </conditionalFormatting>
  <conditionalFormatting sqref="E86 E89 E92 E95 E98 E101 E104 E107 E110 E113 E116 E119">
    <cfRule type="expression" dxfId="80" priority="109">
      <formula>E85+E86&gt;12</formula>
    </cfRule>
  </conditionalFormatting>
  <conditionalFormatting sqref="E86 E89 E92 E95 E98 E101 E104 E107 E110 E113 E116 E119">
    <cfRule type="expression" dxfId="79" priority="108">
      <formula>E85+E86&gt;12</formula>
    </cfRule>
  </conditionalFormatting>
  <conditionalFormatting sqref="E86 E89 E92 E95 E98 E101 E104 E107 E110 E113 E116 E119">
    <cfRule type="expression" dxfId="78" priority="105">
      <formula>E86+E87&gt;12</formula>
    </cfRule>
  </conditionalFormatting>
  <conditionalFormatting sqref="E86 E89 E92 E95 E98 E101 E104 E107 E110 E113 E116 E119">
    <cfRule type="expression" dxfId="77" priority="104">
      <formula>E85+E86&gt;12</formula>
    </cfRule>
  </conditionalFormatting>
  <conditionalFormatting sqref="E86 E89 E92 E95 E98 E101 E104 E107 E110 E113 E116 E119">
    <cfRule type="expression" dxfId="76" priority="103">
      <formula>E85+E86&gt;12</formula>
    </cfRule>
  </conditionalFormatting>
  <conditionalFormatting sqref="E86 E89 E92 E95 E98 E101 E104 E107 E110 E113 E116 E119">
    <cfRule type="expression" dxfId="75" priority="102">
      <formula>E86+E87&gt;12</formula>
    </cfRule>
  </conditionalFormatting>
  <conditionalFormatting sqref="E86 E89 E92 E95 E98 E101 E104 E107 E110 E113 E116 E119">
    <cfRule type="expression" dxfId="74" priority="101">
      <formula>E85+E86&gt;12</formula>
    </cfRule>
  </conditionalFormatting>
  <conditionalFormatting sqref="E86 E89 E92 E95 E98 E101 E104 E107 E110 E113 E116 E119">
    <cfRule type="expression" dxfId="73" priority="100">
      <formula>E85+E86&gt;12</formula>
    </cfRule>
  </conditionalFormatting>
  <conditionalFormatting sqref="E86 E89 E92 E95 E98 E101 E104 E107 E110 E113 E116 E119">
    <cfRule type="expression" dxfId="72" priority="97">
      <formula>E86+E87&gt;12</formula>
    </cfRule>
  </conditionalFormatting>
  <conditionalFormatting sqref="E86 E89 E92 E95 E98 E101 E104 E107 E110 E113 E116 E119">
    <cfRule type="expression" dxfId="71" priority="96">
      <formula>E85+E86&gt;12</formula>
    </cfRule>
  </conditionalFormatting>
  <conditionalFormatting sqref="E86 E89 E92 E95 E98 E101 E104 E107 E110 E113 E116 E119">
    <cfRule type="expression" dxfId="70" priority="95">
      <formula>E85+E86&gt;12</formula>
    </cfRule>
  </conditionalFormatting>
  <conditionalFormatting sqref="E86 E89 E92 E95 E98 E101 E104 E107 E110 E113 E116 E119">
    <cfRule type="expression" dxfId="69" priority="94">
      <formula>E86+E87&gt;12</formula>
    </cfRule>
  </conditionalFormatting>
  <conditionalFormatting sqref="E86 E89 E92 E95 E98 E101 E104 E107 E110 E113 E116 E119">
    <cfRule type="expression" dxfId="68" priority="93">
      <formula>E85+E86&gt;12</formula>
    </cfRule>
  </conditionalFormatting>
  <conditionalFormatting sqref="E86 E89 E92 E95 E98 E101 E104 E107 E110 E113 E116 E119">
    <cfRule type="expression" dxfId="67" priority="92">
      <formula>E86+E87&gt;12</formula>
    </cfRule>
  </conditionalFormatting>
  <conditionalFormatting sqref="E86 E89 E92 E95 E98 E101 E104 E107 E110 E113 E116 E119">
    <cfRule type="expression" dxfId="66" priority="91">
      <formula>E85+E86&gt;12</formula>
    </cfRule>
  </conditionalFormatting>
  <conditionalFormatting sqref="E86 E89 E92 E95 E98 E101 E104 E107 E110 E113 E116 E119">
    <cfRule type="expression" dxfId="65" priority="90">
      <formula>E85+E86&gt;12</formula>
    </cfRule>
  </conditionalFormatting>
  <conditionalFormatting sqref="E86 E89 E92 E95 E98 E101 E104 E107 E110 E113 E116 E119">
    <cfRule type="expression" dxfId="64" priority="89">
      <formula>E86+E87&gt;12</formula>
    </cfRule>
  </conditionalFormatting>
  <conditionalFormatting sqref="E86 E89 E92 E95 E98 E101 E104 E107 E110 E113 E116 E119">
    <cfRule type="expression" dxfId="63" priority="88">
      <formula>E85+E86&gt;12</formula>
    </cfRule>
  </conditionalFormatting>
  <conditionalFormatting sqref="E86 E89 E92 E95 E98 E101 E104 E107 E110 E113 E116 E119">
    <cfRule type="expression" dxfId="62" priority="87">
      <formula>E86+E87&gt;12</formula>
    </cfRule>
  </conditionalFormatting>
  <conditionalFormatting sqref="E86 E89 E92 E95 E98 E101 E104 E107 E110 E113 E116 E119">
    <cfRule type="expression" dxfId="61" priority="86">
      <formula>E85+E86&gt;12</formula>
    </cfRule>
  </conditionalFormatting>
  <conditionalFormatting sqref="E86 E89 E92 E95 E98 E101 E104 E107 E110 E113 E116 E119">
    <cfRule type="expression" dxfId="60" priority="85">
      <formula>E85+E86&gt;12</formula>
    </cfRule>
  </conditionalFormatting>
  <conditionalFormatting sqref="E86 E89 E92 E95 E98 E101 E104 E107 E110 E113 E116 E119">
    <cfRule type="expression" dxfId="59" priority="84">
      <formula>E86+E87&gt;12</formula>
    </cfRule>
  </conditionalFormatting>
  <conditionalFormatting sqref="E86 E89 E92 E95 E98 E101 E104 E107 E110 E113 E116 E119">
    <cfRule type="expression" dxfId="58" priority="83">
      <formula>E85+E86&gt;12</formula>
    </cfRule>
  </conditionalFormatting>
  <conditionalFormatting sqref="E86 E89 E92 E95 E98 E101 E104 E107 E110 E113 E116 E119">
    <cfRule type="expression" dxfId="57" priority="82">
      <formula>E85+E86&gt;12</formula>
    </cfRule>
  </conditionalFormatting>
  <conditionalFormatting sqref="E86 E89 E92 E95 E98 E101 E104 E107 E110 E113 E116 E119">
    <cfRule type="expression" dxfId="56" priority="80">
      <formula>E85+E86&gt;12</formula>
    </cfRule>
  </conditionalFormatting>
  <conditionalFormatting sqref="E86 E89 E92 E95 E98 E101 E104 E107 E110 E113 E116 E119">
    <cfRule type="expression" dxfId="55" priority="79">
      <formula>E86+E87&gt;12</formula>
    </cfRule>
  </conditionalFormatting>
  <conditionalFormatting sqref="E86 E89 E92 E95 E98 E101 E104 E107 E110 E113 E116 E119">
    <cfRule type="expression" dxfId="54" priority="78">
      <formula>E85+E86&gt;12</formula>
    </cfRule>
  </conditionalFormatting>
  <conditionalFormatting sqref="E86 E89 E92 E95 E98 E101 E104 E107 E110 E113 E116 E119">
    <cfRule type="expression" dxfId="53" priority="77">
      <formula>E85+E86&gt;12</formula>
    </cfRule>
  </conditionalFormatting>
  <conditionalFormatting sqref="E86 E89 E92 E95 E98 E101 E104 E107 E110 E113 E116 E119">
    <cfRule type="expression" dxfId="52" priority="74">
      <formula>E86+E87&gt;12</formula>
    </cfRule>
  </conditionalFormatting>
  <conditionalFormatting sqref="E86 E89 E92 E95 E98 E101 E104 E107 E110 E113 E116 E119">
    <cfRule type="expression" dxfId="51" priority="73">
      <formula>E85+E86&gt;12</formula>
    </cfRule>
  </conditionalFormatting>
  <conditionalFormatting sqref="E86 E89 E92 E95 E98 E101 E104 E107 E110 E113 E116 E119">
    <cfRule type="expression" dxfId="50" priority="72">
      <formula>E85+E86&gt;12</formula>
    </cfRule>
  </conditionalFormatting>
  <conditionalFormatting sqref="E86 E89 E92 E95 E98 E101 E104 E107 E110 E113 E116 E119">
    <cfRule type="expression" dxfId="49" priority="71">
      <formula>E86+E87&gt;12</formula>
    </cfRule>
  </conditionalFormatting>
  <conditionalFormatting sqref="E86 E89 E92 E95 E98 E101 E104 E107 E110 E113 E116 E119">
    <cfRule type="expression" dxfId="48" priority="70">
      <formula>E85+E86&gt;12</formula>
    </cfRule>
  </conditionalFormatting>
  <conditionalFormatting sqref="E86 E89 E92 E95 E98 E101 E104 E107 E110 E113 E116 E119">
    <cfRule type="expression" dxfId="47" priority="69">
      <formula>E85+E86&gt;12</formula>
    </cfRule>
  </conditionalFormatting>
  <conditionalFormatting sqref="E86 E89 E92 E95 E98 E101 E104 E107 E110 E113 E116 E119">
    <cfRule type="expression" dxfId="46" priority="66">
      <formula>E86+E87&gt;12</formula>
    </cfRule>
  </conditionalFormatting>
  <conditionalFormatting sqref="E86 E89 E92 E95 E98 E101 E104 E107 E110 E113 E116 E119">
    <cfRule type="expression" dxfId="45" priority="65">
      <formula>E85+E86&gt;12</formula>
    </cfRule>
  </conditionalFormatting>
  <conditionalFormatting sqref="E86 E89 E92 E95 E98 E101 E104 E107 E110 E113 E116 E119">
    <cfRule type="expression" dxfId="44" priority="64">
      <formula>E85+E86&gt;12</formula>
    </cfRule>
  </conditionalFormatting>
  <conditionalFormatting sqref="E86 E89 E92 E95 E98 E101 E104 E107 E110 E113 E116 E119">
    <cfRule type="expression" dxfId="43" priority="63">
      <formula>E86+E87&gt;12</formula>
    </cfRule>
  </conditionalFormatting>
  <conditionalFormatting sqref="E86 E89 E92 E95 E98 E101 E104 E107 E110 E113 E116 E119">
    <cfRule type="expression" dxfId="42" priority="62">
      <formula>E85+E86&gt;12</formula>
    </cfRule>
  </conditionalFormatting>
  <conditionalFormatting sqref="E86 E89 E92 E95 E98 E101 E104 E107 E110 E113 E116 E119">
    <cfRule type="expression" dxfId="41" priority="61">
      <formula>E86+E87&gt;12</formula>
    </cfRule>
  </conditionalFormatting>
  <conditionalFormatting sqref="E86 E89 E92 E95 E98 E101 E104 E107 E110 E113 E116 E119">
    <cfRule type="expression" dxfId="40" priority="60">
      <formula>E85+E86&gt;12</formula>
    </cfRule>
  </conditionalFormatting>
  <conditionalFormatting sqref="E86 E89 E92 E95 E98 E101 E104 E107 E110 E113 E116 E119">
    <cfRule type="expression" dxfId="39" priority="59">
      <formula>E85+E86&gt;12</formula>
    </cfRule>
  </conditionalFormatting>
  <conditionalFormatting sqref="E86 E89 E92 E95 E98 E101 E104 E107 E110 E113 E116 E119">
    <cfRule type="expression" dxfId="38" priority="58">
      <formula>E86+E87&gt;12</formula>
    </cfRule>
  </conditionalFormatting>
  <conditionalFormatting sqref="E86 E89 E92 E95 E98 E101 E104 E107 E110 E113 E116 E119">
    <cfRule type="expression" dxfId="37" priority="57">
      <formula>E85+E86&gt;12</formula>
    </cfRule>
  </conditionalFormatting>
  <conditionalFormatting sqref="E86 E89 E92 E95 E98 E101 E104 E107 E110 E113 E116 E119">
    <cfRule type="expression" dxfId="36" priority="56">
      <formula>E86+E87&gt;12</formula>
    </cfRule>
  </conditionalFormatting>
  <conditionalFormatting sqref="E86 E89 E92 E95 E98 E101 E104 E107 E110 E113 E116 E119">
    <cfRule type="expression" dxfId="35" priority="55">
      <formula>E85+E86&gt;12</formula>
    </cfRule>
  </conditionalFormatting>
  <conditionalFormatting sqref="E86 E89 E92 E95 E98 E101 E104 E107 E110 E113 E116 E119">
    <cfRule type="expression" dxfId="34" priority="54">
      <formula>E85+E86&gt;12</formula>
    </cfRule>
  </conditionalFormatting>
  <conditionalFormatting sqref="E86 E89 E92 E95 E98 E101 E104 E107 E110 E113 E116 E119">
    <cfRule type="expression" dxfId="33" priority="53">
      <formula>E86+E87&gt;12</formula>
    </cfRule>
  </conditionalFormatting>
  <conditionalFormatting sqref="E86 E89 E92 E95 E98 E101 E104 E107 E110 E113 E116 E119">
    <cfRule type="expression" dxfId="32" priority="52">
      <formula>E85+E86&gt;12</formula>
    </cfRule>
  </conditionalFormatting>
  <conditionalFormatting sqref="E86 E89 E92 E95 E98 E101 E104 E107 E110 E113 E116 E119">
    <cfRule type="expression" dxfId="31" priority="51">
      <formula>E86+E87&gt;12</formula>
    </cfRule>
  </conditionalFormatting>
  <conditionalFormatting sqref="E86 E89 E92 E95 E98 E101 E104 E107 E110 E113 E116 E119">
    <cfRule type="expression" dxfId="30" priority="50">
      <formula>E85+E86&gt;12</formula>
    </cfRule>
  </conditionalFormatting>
  <conditionalFormatting sqref="E86 E89 E92 E95 E98 E101 E104 E107 E110 E113 E116 E119">
    <cfRule type="expression" dxfId="29" priority="49">
      <formula>E85+E86&gt;12</formula>
    </cfRule>
  </conditionalFormatting>
  <conditionalFormatting sqref="E86 E89 E92 E95 E98 E101 E104 E107 E110 E113 E116 E119">
    <cfRule type="expression" dxfId="28" priority="47">
      <formula>E85+E86&gt;12</formula>
    </cfRule>
  </conditionalFormatting>
  <conditionalFormatting sqref="E86 E89 E92 E95 E98 E101 E104 E107 E110 E113 E116 E119">
    <cfRule type="expression" dxfId="27" priority="46">
      <formula>E86+E87&gt;12</formula>
    </cfRule>
  </conditionalFormatting>
  <conditionalFormatting sqref="E86 E89 E92 E95 E98 E101 E104 E107 E110 E113 E116 E119">
    <cfRule type="expression" dxfId="26" priority="45">
      <formula>E85+E86&gt;12</formula>
    </cfRule>
  </conditionalFormatting>
  <conditionalFormatting sqref="E86 E89 E92 E95 E98 E101 E104 E107 E110 E113 E116 E119">
    <cfRule type="expression" dxfId="25" priority="44">
      <formula>E85+E86&gt;12</formula>
    </cfRule>
  </conditionalFormatting>
  <conditionalFormatting sqref="E86 E89 E92 E95 E98 E101 E104 E107 E110 E113 E116 E119">
    <cfRule type="expression" dxfId="24" priority="41">
      <formula>E86+E87&gt;12</formula>
    </cfRule>
  </conditionalFormatting>
  <conditionalFormatting sqref="E86 E89 E92 E95 E98 E101 E104 E107 E110 E113 E116 E119">
    <cfRule type="expression" dxfId="23" priority="40">
      <formula>E85+E86&gt;12</formula>
    </cfRule>
  </conditionalFormatting>
  <conditionalFormatting sqref="E86 E89 E92 E95 E98 E101 E104 E107 E110 E113 E116 E119">
    <cfRule type="expression" dxfId="22" priority="39">
      <formula>E85+E86&gt;12</formula>
    </cfRule>
  </conditionalFormatting>
  <conditionalFormatting sqref="E86 E89 E92 E95 E98 E101 E104 E107 E110 E113 E116 E119">
    <cfRule type="expression" dxfId="21" priority="38">
      <formula>E86+E87&gt;12</formula>
    </cfRule>
  </conditionalFormatting>
  <conditionalFormatting sqref="E86 E89 E92 E95 E98 E101 E104 E107 E110 E113 E116 E119">
    <cfRule type="expression" dxfId="20" priority="37">
      <formula>E85+E86&gt;12</formula>
    </cfRule>
  </conditionalFormatting>
  <conditionalFormatting sqref="E86 E89 E92 E95 E98 E101 E104 E107 E110 E113 E116 E119">
    <cfRule type="expression" dxfId="19" priority="36">
      <formula>E85+E86&gt;12</formula>
    </cfRule>
  </conditionalFormatting>
  <conditionalFormatting sqref="E86 E89 E92 E95 E98 E101 E104 E107 E110 E113 E116 E119">
    <cfRule type="expression" dxfId="18" priority="33">
      <formula>E86+E87&gt;12</formula>
    </cfRule>
  </conditionalFormatting>
  <conditionalFormatting sqref="E86 E89 E92 E95 E98 E101 E104 E107 E110 E113 E116 E119">
    <cfRule type="expression" dxfId="17" priority="32">
      <formula>E85+E86&gt;12</formula>
    </cfRule>
  </conditionalFormatting>
  <conditionalFormatting sqref="E86 E89 E92 E95 E98 E101 E104 E107 E110 E113 E116 E119">
    <cfRule type="expression" dxfId="16" priority="31">
      <formula>E85+E86&gt;12</formula>
    </cfRule>
  </conditionalFormatting>
  <conditionalFormatting sqref="E86 E89 E92 E95 E98 E101 E104 E107 E110 E113 E116 E119">
    <cfRule type="expression" dxfId="15" priority="30">
      <formula>E86+E87&gt;12</formula>
    </cfRule>
  </conditionalFormatting>
  <conditionalFormatting sqref="E86 E89 E92 E95 E98 E101 E104 E107 E110 E113 E116 E119">
    <cfRule type="expression" dxfId="14" priority="29">
      <formula>E85+E86&gt;12</formula>
    </cfRule>
  </conditionalFormatting>
  <conditionalFormatting sqref="E86 E89 E92 E95 E98 E101 E104 E107 E110 E113 E116 E119">
    <cfRule type="expression" dxfId="13" priority="28">
      <formula>E86+E87&gt;12</formula>
    </cfRule>
  </conditionalFormatting>
  <conditionalFormatting sqref="E86 E89 E92 E95 E98 E101 E104 E107 E110 E113 E116 E119">
    <cfRule type="expression" dxfId="12" priority="27">
      <formula>E85+E86&gt;12</formula>
    </cfRule>
  </conditionalFormatting>
  <conditionalFormatting sqref="E86 E89 E92 E95 E98 E101 E104 E107 E110 E113 E116 E119">
    <cfRule type="expression" dxfId="11" priority="26">
      <formula>E85+E86&gt;12</formula>
    </cfRule>
  </conditionalFormatting>
  <conditionalFormatting sqref="E86 E89 E92 E95 E98 E101 E104 E107 E110 E113 E116 E119">
    <cfRule type="expression" dxfId="10" priority="25">
      <formula>E86+E87&gt;12</formula>
    </cfRule>
  </conditionalFormatting>
  <conditionalFormatting sqref="E86 E89 E92 E95 E98 E101 E104 E107 E110 E113 E116 E119">
    <cfRule type="expression" dxfId="9" priority="24">
      <formula>E85+E86&gt;12</formula>
    </cfRule>
  </conditionalFormatting>
  <conditionalFormatting sqref="E86 E89 E92 E95 E98 E101 E104 E107 E110 E113 E116 E119">
    <cfRule type="expression" dxfId="8" priority="23">
      <formula>E86+E87&gt;12</formula>
    </cfRule>
  </conditionalFormatting>
  <conditionalFormatting sqref="E86 E89 E92 E95 E98 E101 E104 E107 E110 E113 E116 E119">
    <cfRule type="expression" dxfId="7" priority="22">
      <formula>E85+E86&gt;12</formula>
    </cfRule>
  </conditionalFormatting>
  <conditionalFormatting sqref="E86 E89 E92 E95 E98 E101 E104 E107 E110 E113 E116 E119">
    <cfRule type="expression" dxfId="6" priority="21">
      <formula>E85+E86&gt;12</formula>
    </cfRule>
  </conditionalFormatting>
  <conditionalFormatting sqref="E86 E89 E92 E95 E98 E101 E104 E107 E110 E113 E116 E119">
    <cfRule type="expression" dxfId="5" priority="20">
      <formula>E86+E87&gt;12</formula>
    </cfRule>
  </conditionalFormatting>
  <conditionalFormatting sqref="E86 E89 E92 E95 E98 E101 E104 E107 E110 E113 E116 E119">
    <cfRule type="expression" dxfId="4" priority="19">
      <formula>E85+E86&gt;12</formula>
    </cfRule>
  </conditionalFormatting>
  <conditionalFormatting sqref="BM163:BM167 BL1:BM27 BL64:BM72 BL74:BM80 BL82:BM135 BL137:BM151 BL153:BM161 BL163:BL176 BL178:BM193 BL195:BM1048576">
    <cfRule type="cellIs" dxfId="3" priority="16" operator="equal">
      <formula>"Evaluation"</formula>
    </cfRule>
  </conditionalFormatting>
  <conditionalFormatting sqref="BL28:BL41 BM28:BM40 BL51:BM51 BL61:BM61">
    <cfRule type="cellIs" dxfId="2" priority="3" operator="equal">
      <formula>"Evaluation"</formula>
    </cfRule>
  </conditionalFormatting>
  <conditionalFormatting sqref="BL43:BM50">
    <cfRule type="cellIs" dxfId="1" priority="2" operator="equal">
      <formula>"Evaluation"</formula>
    </cfRule>
  </conditionalFormatting>
  <conditionalFormatting sqref="BL53:BM60">
    <cfRule type="cellIs" dxfId="0" priority="1" operator="equal">
      <formula>"Evaluation"</formula>
    </cfRule>
  </conditionalFormatting>
  <dataValidations count="20">
    <dataValidation type="whole" operator="greaterThanOrEqual" allowBlank="1" showInputMessage="1" showErrorMessage="1" sqref="AI8 AI10 AI6:AJ6" xr:uid="{00000000-0002-0000-0D00-000000000000}">
      <formula1>AI5</formula1>
    </dataValidation>
    <dataValidation type="list" allowBlank="1" showInputMessage="1" showErrorMessage="1" sqref="CG175:CH175 BL183:BL193 BL157:BL161 BL170:BL176 BJ5 BL66:BL72 BL76:BL80 BL84:BL135 BL139:BL151" xr:uid="{00000000-0002-0000-0D00-000001000000}">
      <formula1>$BJ$5:$BJ$6</formula1>
    </dataValidation>
    <dataValidation type="whole" allowBlank="1" showInputMessage="1" showErrorMessage="1" sqref="AF11" xr:uid="{00000000-0002-0000-0D00-000002000000}">
      <formula1>1</formula1>
      <formula2>5</formula2>
    </dataValidation>
    <dataValidation type="whole" allowBlank="1" showInputMessage="1" showErrorMessage="1" sqref="AF5:AF8 I35:I36 AH5:AH10 AF10" xr:uid="{00000000-0002-0000-0D00-000003000000}">
      <formula1>1</formula1>
      <formula2>12</formula2>
    </dataValidation>
    <dataValidation type="whole" allowBlank="1" showInputMessage="1" showErrorMessage="1" sqref="AI7:AJ7 AI5:AJ5" xr:uid="{00000000-0002-0000-0D00-000004000000}">
      <formula1>2012</formula1>
      <formula2>3000</formula2>
    </dataValidation>
    <dataValidation type="whole" allowBlank="1" showInputMessage="1" showErrorMessage="1" error="Enter Whole Number" sqref="BN76:BN80 BN66:BN72 BN157:BN161 BN139:BP151 BO84:BO135 BO31:BZ40 BO46:BZ50 BO56:BZ60" xr:uid="{00000000-0002-0000-0D00-000005000000}">
      <formula1>0</formula1>
      <formula2>10000000</formula2>
    </dataValidation>
    <dataValidation type="list" allowBlank="1" showInputMessage="1" showErrorMessage="1" error="Please enter a whole number between 0 and 100, without decimal point or % sign" promptTitle="Salary Inflation" prompt="Select Annual Salary Inflation Rate from Dropdown Box." sqref="D13" xr:uid="{00000000-0002-0000-0D00-000006000000}">
      <formula1>$G$22:$CH$22</formula1>
    </dataValidation>
    <dataValidation type="list" allowBlank="1" showInputMessage="1" showErrorMessage="1" error="Please enter a whole number between 0 and 100, without decimal point or % sign" promptTitle="Indirect Cost Rate" prompt="Enter indirect cost rate as whole number between 0 and 100 ONLY if TFC is selected above." sqref="C21" xr:uid="{00000000-0002-0000-0D00-000007000000}">
      <formula1>$G$22:$CH$22</formula1>
    </dataValidation>
    <dataValidation type="list" allowBlank="1" showInputMessage="1" showErrorMessage="1" sqref="C8" xr:uid="{00000000-0002-0000-0D00-000008000000}">
      <formula1>$G$9:$AH$9</formula1>
    </dataValidation>
    <dataValidation type="list" allowBlank="1" showInputMessage="1" showErrorMessage="1" error="Please enter a whole number between 0 and 100, without decimal point or % sign" promptTitle="Indirect Cost Rate" prompt="Select indirect cost rate from Dropdown Box ONLY if MTDC or &quot;No Indirects&quot; is NOT selected above." sqref="B21" xr:uid="{00000000-0002-0000-0D00-000009000000}">
      <formula1>$G$22:$CH$22</formula1>
    </dataValidation>
    <dataValidation type="list" allowBlank="1" showInputMessage="1" showErrorMessage="1" sqref="B8:B10" xr:uid="{00000000-0002-0000-0D00-00000A000000}">
      <formula1>$G$9:$AE$9</formula1>
    </dataValidation>
    <dataValidation allowBlank="1" showInputMessage="1" showErrorMessage="1" prompt="STOP" sqref="B45 B54 B63 B66 B60 B48 B51 B69 B72 B81 B84:B120 B78 B123" xr:uid="{00000000-0002-0000-0D00-00000B000000}"/>
    <dataValidation allowBlank="1" showInputMessage="1" sqref="D45 D48 D51 D54 D60 D63 D66 D57 D42 D69 D72 D78 D81 D84:D120 D75 D123" xr:uid="{00000000-0002-0000-0D00-00000C000000}"/>
    <dataValidation type="list" allowBlank="1" showInputMessage="1" showErrorMessage="1" sqref="C12:C14" xr:uid="{00000000-0002-0000-0D00-00000D000000}">
      <formula1>$B$15:$B$17</formula1>
    </dataValidation>
    <dataValidation allowBlank="1" showErrorMessage="1" error="Enter Whole Number without decimal point or % sign" sqref="F25" xr:uid="{00000000-0002-0000-0D00-00000E000000}"/>
    <dataValidation allowBlank="1" showInputMessage="1" showErrorMessage="1" error="Enter Whole Number without decimal point or % sign" prompt="Enter Whole Number for Sponsor Percentage" sqref="C25:E25" xr:uid="{00000000-0002-0000-0D00-00000F000000}"/>
    <dataValidation type="list" allowBlank="1" showInputMessage="1" showErrorMessage="1" sqref="B12:B14" xr:uid="{00000000-0002-0000-0D00-000010000000}">
      <formula1>$B$15:$B$20</formula1>
    </dataValidation>
    <dataValidation type="whole" allowBlank="1" showInputMessage="1" showErrorMessage="1" error="Enter Whole Number without decimal point or % sign" prompt="Enter Whole Number for Sponsor Percentage" sqref="B25" xr:uid="{00000000-0002-0000-0D00-000011000000}">
      <formula1>0</formula1>
      <formula2>100</formula2>
    </dataValidation>
    <dataValidation allowBlank="1" showErrorMessage="1" errorTitle="STOP!!!" error="You cannot enter data in these cells. Only the gray and orange cells allow user entry." sqref="L70:L71 L136:M136 L132:M132 L177 L174 L172 L46:L47 L67:L68 L40:L41 L49:L50 L43:L44 L134:M134 L55:L56 L58:L59 L61:L62 L64:L65 L52:L53 M70:M122 L138:L139 M159:M161 M40:M68 L121:L122 L73:L74 L76:L77 L79:L80 L82:L83 L131 L133 L135" xr:uid="{00000000-0002-0000-0D00-000012000000}"/>
    <dataValidation type="list" allowBlank="1" showInputMessage="1" showErrorMessage="1" sqref="BL31:BL40 BL46:BL50 BL56:BL60" xr:uid="{00000000-0002-0000-0D00-000013000000}">
      <formula1>$BP$4:$BP$5</formula1>
    </dataValidation>
  </dataValidations>
  <pageMargins left="0.7" right="0.7" top="0.75" bottom="0.75" header="0.3" footer="0.3"/>
  <pageSetup scale="61" orientation="landscape" r:id="rId1"/>
  <headerFooter>
    <oddFooter>&amp;L&amp;P&amp;C&amp;F&amp;R&amp;T&amp;D</oddFooter>
  </headerFooter>
  <rowBreaks count="2" manualBreakCount="2">
    <brk id="62" max="74" man="1"/>
    <brk id="152" max="16383" man="1"/>
  </rowBreaks>
  <colBreaks count="1" manualBreakCount="1">
    <brk id="14" max="1048575" man="1"/>
  </colBreaks>
  <ignoredErrors>
    <ignoredError sqref="A131:B136 F131:F136"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10245" r:id="rId4" name="Check Box 5">
              <controlPr locked="0" defaultSize="0" autoFill="0" autoLine="0" autoPict="0">
                <anchor moveWithCells="1">
                  <from>
                    <xdr:col>11</xdr:col>
                    <xdr:colOff>0</xdr:colOff>
                    <xdr:row>34</xdr:row>
                    <xdr:rowOff>123825</xdr:rowOff>
                  </from>
                  <to>
                    <xdr:col>12</xdr:col>
                    <xdr:colOff>647700</xdr:colOff>
                    <xdr:row>35</xdr:row>
                    <xdr:rowOff>171450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7"/>
  <dimension ref="A1:M126"/>
  <sheetViews>
    <sheetView showGridLines="0" showZeros="0" topLeftCell="A91" zoomScaleNormal="100" zoomScaleSheetLayoutView="80" workbookViewId="0">
      <selection activeCell="A20" sqref="A20"/>
    </sheetView>
  </sheetViews>
  <sheetFormatPr defaultRowHeight="15" x14ac:dyDescent="0.25"/>
  <cols>
    <col min="1" max="1" width="33" customWidth="1"/>
    <col min="2" max="2" width="12.42578125" customWidth="1"/>
    <col min="3" max="3" width="14" customWidth="1"/>
    <col min="4" max="4" width="11" customWidth="1"/>
    <col min="5" max="5" width="14.42578125" customWidth="1"/>
    <col min="6" max="7" width="0" hidden="1" customWidth="1"/>
    <col min="8" max="8" width="8.85546875" hidden="1" customWidth="1"/>
  </cols>
  <sheetData>
    <row r="1" spans="1:13" ht="23.25" x14ac:dyDescent="0.25">
      <c r="A1" s="1455"/>
      <c r="B1" s="3067" t="s">
        <v>119</v>
      </c>
      <c r="C1" s="3067"/>
      <c r="D1" s="3067"/>
      <c r="E1" s="3067"/>
      <c r="F1" s="1184"/>
      <c r="G1" s="1185"/>
      <c r="H1" s="1186"/>
      <c r="I1" s="1186"/>
      <c r="J1" s="854"/>
      <c r="K1" s="854"/>
      <c r="L1" s="854"/>
      <c r="M1" s="854"/>
    </row>
    <row r="2" spans="1:13" ht="42.75" customHeight="1" thickBot="1" x14ac:dyDescent="0.3">
      <c r="A2" s="1461"/>
      <c r="B2" s="3068" t="s">
        <v>277</v>
      </c>
      <c r="C2" s="3068"/>
      <c r="D2" s="3068"/>
      <c r="E2" s="3068"/>
      <c r="F2" s="1181"/>
      <c r="G2" s="1101"/>
      <c r="H2" s="1108"/>
      <c r="I2" s="1108"/>
      <c r="J2" s="1106"/>
      <c r="K2" s="1106"/>
      <c r="L2" s="1106"/>
      <c r="M2" s="1106"/>
    </row>
    <row r="3" spans="1:13" x14ac:dyDescent="0.25">
      <c r="A3" s="1419"/>
      <c r="B3" s="1254"/>
      <c r="C3" s="1254"/>
      <c r="D3" s="1254"/>
      <c r="E3" s="1254"/>
      <c r="F3" s="1469"/>
      <c r="G3" s="226"/>
      <c r="H3" s="1109"/>
      <c r="I3" s="1109"/>
      <c r="J3" s="837"/>
      <c r="K3" s="837"/>
      <c r="L3" s="837"/>
      <c r="M3" s="837"/>
    </row>
    <row r="4" spans="1:13" x14ac:dyDescent="0.25">
      <c r="A4" s="1703" t="s">
        <v>116</v>
      </c>
      <c r="B4" s="3077">
        <f>'Cover Sheet and Summary'!B5:I5</f>
        <v>0</v>
      </c>
      <c r="C4" s="3078"/>
      <c r="D4" s="3078"/>
      <c r="E4" s="3078"/>
      <c r="F4" s="1470"/>
      <c r="G4" s="1111"/>
      <c r="H4" s="1182"/>
      <c r="I4" s="1182"/>
      <c r="J4" s="1179"/>
      <c r="K4" s="1107"/>
      <c r="L4" s="1107"/>
      <c r="M4" s="1107"/>
    </row>
    <row r="5" spans="1:13" ht="15.75" thickBot="1" x14ac:dyDescent="0.3">
      <c r="A5" s="1950" t="s">
        <v>117</v>
      </c>
      <c r="B5" s="3079">
        <f>'Cover Sheet and Summary'!B6:G6</f>
        <v>0</v>
      </c>
      <c r="C5" s="3080"/>
      <c r="D5" s="1701" t="s">
        <v>118</v>
      </c>
      <c r="E5" s="3075">
        <f>'Cover Sheet and Summary'!I6</f>
        <v>0</v>
      </c>
      <c r="F5" s="3076"/>
      <c r="G5" s="1110"/>
      <c r="H5" s="108"/>
      <c r="I5" s="108"/>
      <c r="J5" s="38"/>
      <c r="K5" s="882"/>
      <c r="L5" s="856"/>
      <c r="M5" s="856"/>
    </row>
    <row r="6" spans="1:13" ht="15.75" thickBot="1" x14ac:dyDescent="0.3">
      <c r="A6" s="1471"/>
      <c r="B6" s="1472"/>
      <c r="C6" s="1472"/>
      <c r="D6" s="1472"/>
      <c r="E6" s="1473"/>
      <c r="F6" s="1474"/>
      <c r="G6" s="881"/>
      <c r="H6" s="880"/>
      <c r="I6" s="880"/>
      <c r="J6" s="856"/>
      <c r="K6" s="882"/>
      <c r="L6" s="856"/>
      <c r="M6" s="856"/>
    </row>
    <row r="7" spans="1:13" x14ac:dyDescent="0.25">
      <c r="A7" s="1471"/>
      <c r="B7" s="3069" t="s">
        <v>14</v>
      </c>
      <c r="C7" s="3070"/>
      <c r="D7" s="3071"/>
      <c r="E7" s="1475" t="s">
        <v>50</v>
      </c>
      <c r="F7" s="1474"/>
      <c r="G7" s="881"/>
      <c r="H7" s="880"/>
      <c r="I7" s="880"/>
      <c r="J7" s="856"/>
      <c r="K7" s="882"/>
      <c r="L7" s="856"/>
      <c r="M7" s="856"/>
    </row>
    <row r="8" spans="1:13" ht="15.75" thickBot="1" x14ac:dyDescent="0.3">
      <c r="A8" s="1431"/>
      <c r="B8" s="1476"/>
      <c r="C8" s="1477"/>
      <c r="D8" s="1477"/>
      <c r="E8" s="1478"/>
      <c r="F8" s="1434"/>
    </row>
    <row r="9" spans="1:13" ht="15.75" thickBot="1" x14ac:dyDescent="0.3">
      <c r="A9" s="1479" t="s">
        <v>141</v>
      </c>
      <c r="B9" s="1480" t="s">
        <v>16</v>
      </c>
      <c r="C9" s="1480" t="s">
        <v>8</v>
      </c>
      <c r="D9" s="1480" t="s">
        <v>151</v>
      </c>
      <c r="E9" s="1893" t="s">
        <v>15</v>
      </c>
      <c r="F9" s="1434"/>
    </row>
    <row r="10" spans="1:13" ht="15.75" thickBot="1" x14ac:dyDescent="0.3">
      <c r="A10" s="1481"/>
      <c r="B10" s="1183"/>
      <c r="C10" s="507"/>
      <c r="D10" s="7"/>
      <c r="E10" s="1894"/>
      <c r="F10" s="715"/>
    </row>
    <row r="11" spans="1:13" x14ac:dyDescent="0.25">
      <c r="A11" s="1482">
        <f>'BP1'!A39</f>
        <v>0</v>
      </c>
      <c r="B11" s="1484">
        <f>SUM('BP1'!I39:I40,'BP2'!I40:I41,'BP3'!I40:I41,'BP4'!I40:I41,'BP5'!I40:I41)</f>
        <v>0</v>
      </c>
      <c r="C11" s="1485">
        <f>SUM('BP1'!J39:J40,'BP2'!J40:J41,'BP3'!J40:J41,'BP4'!J40:J41,'BP5'!J40:J41)</f>
        <v>0</v>
      </c>
      <c r="D11" s="1910"/>
      <c r="E11" s="1485">
        <f>SUM('BP1'!M40,'BP2'!M41,'BP3'!M41,'BP4'!M41,'BP5'!M41)</f>
        <v>0</v>
      </c>
      <c r="F11" s="715"/>
    </row>
    <row r="12" spans="1:13" ht="15.75" thickBot="1" x14ac:dyDescent="0.3">
      <c r="A12" s="1483" t="s">
        <v>40</v>
      </c>
      <c r="B12" s="1487">
        <f>SUM('BP1'!I41,'BP2'!I42,'BP3'!I42,'BP4'!I42,'BP5'!I42)</f>
        <v>0</v>
      </c>
      <c r="C12" s="1487">
        <f>SUM('BP1'!J41,'BP2'!J42,'BP3'!J42,'BP4'!J42,'BP5'!J42)</f>
        <v>0</v>
      </c>
      <c r="D12" s="1911"/>
      <c r="E12" s="1895">
        <f>SUM('BP1'!L41,'BP2'!L42,'BP3'!L42,'BP4'!L42,'BP5'!L42)</f>
        <v>0</v>
      </c>
      <c r="F12" s="715"/>
    </row>
    <row r="13" spans="1:13" x14ac:dyDescent="0.25">
      <c r="A13" s="1482">
        <f>'BP1'!A42</f>
        <v>0</v>
      </c>
      <c r="B13" s="1484">
        <f>SUM('BP1'!I42:I43,'BP2'!I43:I44,'BP3'!I43:I44,'BP4'!I43:I44,'BP5'!I43:I44)</f>
        <v>0</v>
      </c>
      <c r="C13" s="1485">
        <f>SUM('BP1'!J42:J43,'BP2'!J43:J44,'BP3'!J43:J44,'BP4'!J43:J44,'BP5'!J43:J44)</f>
        <v>0</v>
      </c>
      <c r="D13" s="1912"/>
      <c r="E13" s="1485">
        <f>SUM('BP1'!M43,'BP2'!M44,'BP3'!M44,'BP4'!M44,'BP5'!M44)</f>
        <v>0</v>
      </c>
      <c r="F13" s="715"/>
    </row>
    <row r="14" spans="1:13" ht="15.75" thickBot="1" x14ac:dyDescent="0.3">
      <c r="A14" s="1483" t="s">
        <v>40</v>
      </c>
      <c r="B14" s="1487">
        <f>SUM('BP1'!I44,'BP2'!I45,'BP3'!I45,'BP4'!I45,'BP5'!I45)</f>
        <v>0</v>
      </c>
      <c r="C14" s="1487">
        <f>SUM('BP1'!J44,'BP2'!J45,'BP3'!J45,'BP4'!J45,'BP5'!J45)</f>
        <v>0</v>
      </c>
      <c r="D14" s="1911"/>
      <c r="E14" s="1895">
        <f>SUM('BP1'!L44,'BP2'!L45,'BP3'!L45,'BP4'!L45,'BP5'!L45)</f>
        <v>0</v>
      </c>
      <c r="F14" s="715"/>
    </row>
    <row r="15" spans="1:13" x14ac:dyDescent="0.25">
      <c r="A15" s="1482">
        <f>'BP1'!A45</f>
        <v>0</v>
      </c>
      <c r="B15" s="1484">
        <f>SUM('BP1'!I45:I46,'BP2'!I46:I47,'BP3'!I46:I47,'BP4'!I46:I47,'BP5'!I46:I47)</f>
        <v>0</v>
      </c>
      <c r="C15" s="1485">
        <f>SUM('BP1'!J45:J46,'BP2'!J46:J47,'BP3'!J46:J47,'BP4'!J46:J47,'BP5'!J46:J47)</f>
        <v>0</v>
      </c>
      <c r="D15" s="1912"/>
      <c r="E15" s="1485">
        <f>SUM('BP1'!L45:L46,'BP2'!L46:L47,'BP3'!L46:L47,'BP4'!L46:L47,'BP5'!L46:L47)</f>
        <v>0</v>
      </c>
      <c r="F15" s="715"/>
    </row>
    <row r="16" spans="1:13" ht="15.75" thickBot="1" x14ac:dyDescent="0.3">
      <c r="A16" s="1483" t="s">
        <v>40</v>
      </c>
      <c r="B16" s="1487">
        <f>SUM('BP1'!I47,'BP2'!I48,'BP3'!I48,'BP4'!I48,'BP5'!I48)</f>
        <v>0</v>
      </c>
      <c r="C16" s="1487">
        <f>SUM('BP1'!J47,'BP2'!J48,'BP3'!J48,'BP4'!J48,'BP5'!J48)</f>
        <v>0</v>
      </c>
      <c r="D16" s="1911"/>
      <c r="E16" s="1895">
        <f>SUM('BP1'!L47,'BP2'!L48,'BP3'!L48,'BP4'!L48,'BP5'!L48)</f>
        <v>0</v>
      </c>
      <c r="F16" s="715"/>
    </row>
    <row r="17" spans="1:13" x14ac:dyDescent="0.25">
      <c r="A17" s="1482">
        <f>'BP1'!A48</f>
        <v>0</v>
      </c>
      <c r="B17" s="1484">
        <f>SUM('BP1'!I48:I49,'BP2'!I49:I50,'BP3'!I49:I50,'BP4'!I49:I50,'BP5'!I49:I50)</f>
        <v>0</v>
      </c>
      <c r="C17" s="1485">
        <f>SUM('BP1'!J48:J49,'BP2'!J49:J50,'BP3'!J49:J50,'BP4'!J49:J50,'BP5'!J49:J50)</f>
        <v>0</v>
      </c>
      <c r="D17" s="1912"/>
      <c r="E17" s="1485">
        <f>SUM('BP1'!L48:L49,'BP2'!L49:L50,'BP3'!L49:L50,'BP4'!L49:L50,'BP5'!L49:L50)</f>
        <v>0</v>
      </c>
      <c r="F17" s="715"/>
    </row>
    <row r="18" spans="1:13" ht="15.75" thickBot="1" x14ac:dyDescent="0.3">
      <c r="A18" s="1483" t="s">
        <v>40</v>
      </c>
      <c r="B18" s="1487">
        <f>SUM('BP1'!I50,'BP2'!I51,'BP3'!I51,'BP4'!I51,'BP5'!I51)</f>
        <v>0</v>
      </c>
      <c r="C18" s="1487">
        <f>SUM('BP1'!J50,'BP2'!J51,'BP3'!J51,'BP4'!J51,'BP5'!J51)</f>
        <v>0</v>
      </c>
      <c r="D18" s="1911"/>
      <c r="E18" s="1895">
        <f>SUM('BP1'!L50,'BP2'!L51,'BP3'!L51,'BP4'!L51,'BP5'!L51)</f>
        <v>0</v>
      </c>
      <c r="F18" s="715"/>
    </row>
    <row r="19" spans="1:13" x14ac:dyDescent="0.25">
      <c r="A19" s="1482">
        <f>'BP1'!A51</f>
        <v>0</v>
      </c>
      <c r="B19" s="1484">
        <f>SUM('BP1'!I51:I52,'BP2'!I52:I53,'BP3'!I52:I53,'BP4'!I52:I53,'BP5'!I52:I53)</f>
        <v>0</v>
      </c>
      <c r="C19" s="1485">
        <f>SUM('BP1'!J51:J52,'BP2'!J52:J53,'BP3'!J52:J53,'BP4'!J52:J53,'BP5'!J52:J53)</f>
        <v>0</v>
      </c>
      <c r="D19" s="1912"/>
      <c r="E19" s="1485">
        <f>SUM('BP1'!L51:L52,'BP2'!L52:L53,'BP3'!L52:L53,'BP4'!L52:L53,'BP5'!L52:L53)</f>
        <v>0</v>
      </c>
      <c r="F19" s="715"/>
    </row>
    <row r="20" spans="1:13" ht="15.75" thickBot="1" x14ac:dyDescent="0.3">
      <c r="A20" s="1483" t="s">
        <v>40</v>
      </c>
      <c r="B20" s="1487">
        <f>SUM('BP1'!I53,'BP2'!I54,'BP3'!I54,'BP4'!I54,'BP5'!I54)</f>
        <v>0</v>
      </c>
      <c r="C20" s="1487">
        <f>SUM('BP1'!J53,'BP2'!J54,'BP3'!J54,'BP4'!J54,'BP5'!J54)</f>
        <v>0</v>
      </c>
      <c r="D20" s="1911"/>
      <c r="E20" s="1895">
        <f>SUM('BP1'!L53,'BP2'!L54,'BP3'!L54,'BP4'!L54,'BP5'!L54)</f>
        <v>0</v>
      </c>
      <c r="F20" s="715"/>
    </row>
    <row r="21" spans="1:13" x14ac:dyDescent="0.25">
      <c r="A21" s="1482">
        <f>'BP1'!A54</f>
        <v>0</v>
      </c>
      <c r="B21" s="1484">
        <f>SUM('BP1'!I54:I55,'BP2'!I55:I56,'BP3'!I55:I56,'BP4'!I55:I56,'BP5'!I55:I56)</f>
        <v>0</v>
      </c>
      <c r="C21" s="1485">
        <f>SUM('BP1'!J54:J55,'BP2'!J55:J56,'BP3'!J55:J56,'BP4'!J55:J56,'BP5'!J55:J56)</f>
        <v>0</v>
      </c>
      <c r="D21" s="1912"/>
      <c r="E21" s="1485">
        <f>SUM('BP1'!L54:L55,'BP2'!L55:L56,'BP3'!L55:L56,'BP4'!L55:L56,'BP5'!L55:L56)</f>
        <v>0</v>
      </c>
      <c r="F21" s="715"/>
    </row>
    <row r="22" spans="1:13" ht="15.75" thickBot="1" x14ac:dyDescent="0.3">
      <c r="A22" s="1483" t="s">
        <v>40</v>
      </c>
      <c r="B22" s="1487">
        <f>SUM('BP1'!I56,'BP2'!I57,'BP3'!I57,'BP4'!I57,'BP5'!I57)</f>
        <v>0</v>
      </c>
      <c r="C22" s="1487">
        <f>SUM('BP1'!J56,'BP2'!J57,'BP3'!J57,'BP4'!J57,'BP5'!J57)</f>
        <v>0</v>
      </c>
      <c r="D22" s="1911"/>
      <c r="E22" s="1895">
        <f>SUM('BP1'!L56,'BP2'!L57,'BP3'!L57,'BP4'!L57,'BP5'!L57)</f>
        <v>0</v>
      </c>
      <c r="F22" s="715"/>
    </row>
    <row r="23" spans="1:13" x14ac:dyDescent="0.25">
      <c r="A23" s="1482">
        <f>'BP1'!A57</f>
        <v>0</v>
      </c>
      <c r="B23" s="1484">
        <f>SUM('BP1'!I57:I58,'BP2'!I58:I59,'BP3'!I58:I59,'BP4'!I58:I59,'BP5'!I58:I59)</f>
        <v>0</v>
      </c>
      <c r="C23" s="1485">
        <f>SUM('BP1'!J57:J58,'BP2'!J58:J59,'BP3'!J58:J59,'BP4'!J58:J59,'BP5'!J58:J59)</f>
        <v>0</v>
      </c>
      <c r="D23" s="1912"/>
      <c r="E23" s="1485">
        <f>SUM('BP1'!L57:L58,'BP2'!L58:L59,'BP3'!L58:L59,'BP4'!L58:L59,'BP5'!L58:L59)</f>
        <v>0</v>
      </c>
      <c r="F23" s="715"/>
    </row>
    <row r="24" spans="1:13" ht="15.75" thickBot="1" x14ac:dyDescent="0.3">
      <c r="A24" s="1483" t="s">
        <v>40</v>
      </c>
      <c r="B24" s="1487">
        <f>SUM('BP1'!I59,'BP2'!I60,'BP3'!I60,'BP4'!I60,'BP5'!I60)</f>
        <v>0</v>
      </c>
      <c r="C24" s="1487">
        <f>SUM('BP1'!J59,'BP2'!J60,'BP3'!J60,'BP4'!J60,'BP5'!J60)</f>
        <v>0</v>
      </c>
      <c r="D24" s="1911"/>
      <c r="E24" s="1895">
        <f>SUM('BP1'!L59,'BP2'!L60,'BP3'!L60,'BP4'!L60,'BP5'!L60)</f>
        <v>0</v>
      </c>
      <c r="F24" s="715"/>
    </row>
    <row r="25" spans="1:13" x14ac:dyDescent="0.25">
      <c r="A25" s="1482">
        <f>'BP1'!A60</f>
        <v>0</v>
      </c>
      <c r="B25" s="1484">
        <f>SUM('BP1'!I60:I61,'BP2'!I61:I62,'BP3'!I61:I62,'BP4'!I61:I62,'BP5'!I61:I62)</f>
        <v>0</v>
      </c>
      <c r="C25" s="1485">
        <f>SUM('BP1'!J60:J61,'BP2'!J61:J62,'BP3'!J61:J62,'BP4'!J61:J62,'BP5'!J61:J62)</f>
        <v>0</v>
      </c>
      <c r="D25" s="1912"/>
      <c r="E25" s="1485">
        <f>SUM('BP1'!L60:L61,'BP2'!L61:L62,'BP3'!L61:L62,'BP4'!L61:L62,'BP5'!L61:L62)</f>
        <v>0</v>
      </c>
      <c r="F25" s="715"/>
    </row>
    <row r="26" spans="1:13" ht="15.75" thickBot="1" x14ac:dyDescent="0.3">
      <c r="A26" s="1483" t="s">
        <v>40</v>
      </c>
      <c r="B26" s="1487">
        <f>SUM('BP1'!I62,'BP2'!I63,'BP3'!I63,'BP4'!I63,'BP5'!I63)</f>
        <v>0</v>
      </c>
      <c r="C26" s="1487">
        <f>SUM('BP1'!J62,'BP2'!J63,'BP3'!J63,'BP4'!J63,'BP5'!J63)</f>
        <v>0</v>
      </c>
      <c r="D26" s="1911"/>
      <c r="E26" s="1895">
        <f>SUM('BP1'!L62,'BP2'!L63,'BP3'!L63,'BP4'!L63,'BP5'!L63)</f>
        <v>0</v>
      </c>
      <c r="F26" s="715"/>
    </row>
    <row r="27" spans="1:13" x14ac:dyDescent="0.25">
      <c r="A27" s="1482">
        <f>'BP1'!A63</f>
        <v>0</v>
      </c>
      <c r="B27" s="1484">
        <f>SUM('BP1'!I63:I64,'BP2'!I64:I65,'BP3'!I64:I65,'BP4'!I64:I65,'BP5'!I64:I65)</f>
        <v>0</v>
      </c>
      <c r="C27" s="1485">
        <f>SUM('BP1'!J63:J64,'BP2'!J64:J65,'BP3'!J64:J65,'BP4'!J64:J65,'BP5'!J64:J65)</f>
        <v>0</v>
      </c>
      <c r="D27" s="1912"/>
      <c r="E27" s="1485">
        <f>SUM('BP1'!L63:L64,'BP2'!L64:L65,'BP3'!L64:L65,'BP4'!L64:L65,'BP5'!L64:L65)</f>
        <v>0</v>
      </c>
      <c r="F27" s="715"/>
    </row>
    <row r="28" spans="1:13" ht="15.75" thickBot="1" x14ac:dyDescent="0.3">
      <c r="A28" s="1483" t="s">
        <v>40</v>
      </c>
      <c r="B28" s="1487">
        <f>SUM('BP1'!I65,'BP2'!I66,'BP3'!I66,'BP4'!I66,'BP5'!I66)</f>
        <v>0</v>
      </c>
      <c r="C28" s="1487">
        <f>SUM('BP1'!J65,'BP2'!J66,'BP3'!J66,'BP4'!J66,'BP5'!J66)</f>
        <v>0</v>
      </c>
      <c r="D28" s="1911"/>
      <c r="E28" s="1895">
        <f>SUM('BP1'!L65,'BP2'!L66,'BP3'!L66,'BP4'!L66,'BP5'!L66)</f>
        <v>0</v>
      </c>
      <c r="F28" s="715"/>
    </row>
    <row r="29" spans="1:13" x14ac:dyDescent="0.25">
      <c r="A29" s="1482">
        <f>'BP1'!A66</f>
        <v>0</v>
      </c>
      <c r="B29" s="1484">
        <f>SUM('BP1'!I66:I67,'BP2'!I67:I68,'BP3'!I67:I68,'BP4'!I67:I68,'BP5'!I67:I68)</f>
        <v>0</v>
      </c>
      <c r="C29" s="1485">
        <f>SUM('BP1'!J66:J67,'BP2'!J67:J68,'BP3'!J67:J68,'BP4'!J67:J68,'BP5'!J67:J68)</f>
        <v>0</v>
      </c>
      <c r="D29" s="1912"/>
      <c r="E29" s="1485">
        <f>SUM('BP1'!L66:L67,'BP2'!L67:L68,'BP3'!L67:L68,'BP4'!L67:L68,'BP5'!L67:L68)</f>
        <v>0</v>
      </c>
      <c r="F29" s="715"/>
    </row>
    <row r="30" spans="1:13" ht="15.75" thickBot="1" x14ac:dyDescent="0.3">
      <c r="A30" s="2000" t="s">
        <v>40</v>
      </c>
      <c r="B30" s="1487">
        <f>SUM('BP1'!I68,'BP2'!I69,'BP3'!I69,'BP4'!I69,'BP5'!I69)</f>
        <v>0</v>
      </c>
      <c r="C30" s="1487">
        <f>SUM('BP1'!J68,'BP2'!J69,'BP3'!J69,'BP4'!J69,'BP5'!J69)</f>
        <v>0</v>
      </c>
      <c r="D30" s="1911"/>
      <c r="E30" s="1895">
        <f>SUM('BP1'!L68,'BP2'!L69,'BP3'!L69,'BP4'!L69,'BP5'!L69)</f>
        <v>0</v>
      </c>
      <c r="F30" s="715"/>
      <c r="M30" s="2"/>
    </row>
    <row r="31" spans="1:13" ht="18" customHeight="1" x14ac:dyDescent="0.25">
      <c r="A31" s="2017">
        <f>'BP1'!A69</f>
        <v>0</v>
      </c>
      <c r="B31" s="2018">
        <f>SUM('BP1'!I69:I70,'BP2'!I70:I71,'BP3'!I70:I71,'BP4'!I70:I71,'BP5'!I70:I71)</f>
        <v>0</v>
      </c>
      <c r="C31" s="2019">
        <f>SUM('BP1'!J69:J70,'BP2'!J70:J71,'BP3'!J70:J71,'BP4'!J70:J71,'BP5'!J70:J71)</f>
        <v>0</v>
      </c>
      <c r="D31" s="1912"/>
      <c r="E31" s="2019">
        <f>SUM('BP1'!L69:L70,'BP2'!L70:L71,'BP3'!L70:L71,'BP4'!L70:L71,'BP5'!L70:L71)</f>
        <v>0</v>
      </c>
      <c r="F31" s="715"/>
    </row>
    <row r="32" spans="1:13" ht="15.75" thickBot="1" x14ac:dyDescent="0.3">
      <c r="A32" s="2020" t="s">
        <v>40</v>
      </c>
      <c r="B32" s="2021">
        <f>SUM('BP1'!I71,'BP2'!I72,'BP3'!I72,'BP4'!I72,'BP5'!I72)</f>
        <v>0</v>
      </c>
      <c r="C32" s="2021">
        <f>SUM('BP1'!J71,'BP2'!J72,'BP3'!J72,'BP4'!J72,'BP5'!J72)</f>
        <v>0</v>
      </c>
      <c r="D32" s="1911"/>
      <c r="E32" s="2021">
        <f>SUM('BP1'!L71,'BP2'!L72,'BP3'!L72,'BP4'!L72,'BP5'!L72)</f>
        <v>0</v>
      </c>
      <c r="F32" s="715"/>
    </row>
    <row r="33" spans="1:6" x14ac:dyDescent="0.25">
      <c r="A33" s="2017">
        <f>'BP1'!A72</f>
        <v>0</v>
      </c>
      <c r="B33" s="2018">
        <f>SUM('BP1'!I72:I73,'BP2'!I73:I74,'BP3'!I73:I74,'BP4'!I73:I74,'BP5'!I73:I74)</f>
        <v>0</v>
      </c>
      <c r="C33" s="2018">
        <f>SUM('BP1'!J72:J73,'BP2'!J73:J74,'BP3'!J73:J74,'BP4'!J73:J74,'BP5'!J73:J74)</f>
        <v>0</v>
      </c>
      <c r="D33" s="1912"/>
      <c r="E33" s="2018">
        <f>SUM('BP1'!L72:L73,'BP2'!L73:L74,'BP3'!L73:L74,'BP4'!L73:L74,'BP5'!L73:L74)</f>
        <v>0</v>
      </c>
      <c r="F33" s="715"/>
    </row>
    <row r="34" spans="1:6" ht="15.75" thickBot="1" x14ac:dyDescent="0.3">
      <c r="A34" s="2020" t="s">
        <v>40</v>
      </c>
      <c r="B34" s="2021">
        <f>SUM('BP1'!I74,'BP2'!I75,'BP3'!I75,'BP4'!I75,'BP5'!I75)</f>
        <v>0</v>
      </c>
      <c r="C34" s="2021">
        <f>SUM('BP1'!J74,'BP2'!J75,'BP3'!J75,'BP4'!J75,'BP5'!J75)</f>
        <v>0</v>
      </c>
      <c r="D34" s="1911"/>
      <c r="E34" s="2021">
        <f>SUM('BP1'!L74,'BP2'!L75,'BP3'!L75,'BP4'!L75,'BP5'!L75)</f>
        <v>0</v>
      </c>
      <c r="F34" s="715"/>
    </row>
    <row r="35" spans="1:6" ht="18" customHeight="1" x14ac:dyDescent="0.25">
      <c r="A35" s="2017">
        <f>'BP1'!A75</f>
        <v>0</v>
      </c>
      <c r="B35" s="2018">
        <f>SUM('BP1'!I75:I76,'BP2'!I76:I77,'BP3'!I76:I77,'BP4'!I76:I77,'BP5'!I76:I77)</f>
        <v>0</v>
      </c>
      <c r="C35" s="2018">
        <f>SUM('BP1'!J75:J76,'BP2'!J76:J77,'BP3'!J76:J77,'BP4'!J76:J77,'BP5'!J76:J77)</f>
        <v>0</v>
      </c>
      <c r="D35" s="1912"/>
      <c r="E35" s="2018">
        <f>SUM('BP1'!L75:L76,'BP2'!L76:L77,'BP3'!L76:L77,'BP4'!L76:L77,'BP5'!L76:L77)</f>
        <v>0</v>
      </c>
      <c r="F35" s="715"/>
    </row>
    <row r="36" spans="1:6" ht="15.75" thickBot="1" x14ac:dyDescent="0.3">
      <c r="A36" s="2020" t="s">
        <v>40</v>
      </c>
      <c r="B36" s="2021">
        <f>SUM('BP1'!I77,'BP2'!I78,'BP3'!I78,'BP4'!I78,'BP5'!I78)</f>
        <v>0</v>
      </c>
      <c r="C36" s="2021">
        <f>SUM('BP1'!J77,'BP2'!J78,'BP3'!J78,'BP4'!J78,'BP5'!J78)</f>
        <v>0</v>
      </c>
      <c r="D36" s="1911"/>
      <c r="E36" s="2022">
        <f>SUM('BP1'!L77,'BP2'!L78,'BP3'!L78,'BP4'!L78,'BP5'!L78)</f>
        <v>0</v>
      </c>
      <c r="F36" s="715"/>
    </row>
    <row r="37" spans="1:6" x14ac:dyDescent="0.25">
      <c r="A37" s="2017">
        <f>'BP1'!A78</f>
        <v>0</v>
      </c>
      <c r="B37" s="2018">
        <f>SUM('BP1'!I78:I79,'BP2'!I79:I80,'BP3'!I79:I80,'BP4'!I79:I80,'BP5'!I79:I80)</f>
        <v>0</v>
      </c>
      <c r="C37" s="2018">
        <f>SUM('BP1'!J78:J79,'BP2'!J79:J80,'BP3'!J79:J80,'BP4'!J79:J80,'BP5'!J79:J80)</f>
        <v>0</v>
      </c>
      <c r="D37" s="1912"/>
      <c r="E37" s="2018">
        <f>SUM('BP1'!L78:L79,'BP2'!L79:L80,'BP3'!L79:L80,'BP4'!L79:L80,'BP5'!L79:L80)</f>
        <v>0</v>
      </c>
      <c r="F37" s="715"/>
    </row>
    <row r="38" spans="1:6" ht="15.75" thickBot="1" x14ac:dyDescent="0.3">
      <c r="A38" s="2020" t="s">
        <v>40</v>
      </c>
      <c r="B38" s="2021">
        <f>SUM('BP1'!I80,'BP2'!I81,'BP3'!I81,'BP4'!I81,'BP5'!I81)</f>
        <v>0</v>
      </c>
      <c r="C38" s="2021">
        <f>SUM('BP1'!J80,'BP2'!J81,'BP3'!J81,'BP4'!J81,'BP5'!J81)</f>
        <v>0</v>
      </c>
      <c r="D38" s="1911"/>
      <c r="E38" s="2021">
        <f>SUM('BP1'!L80,'BP2'!L81,'BP3'!L81,'BP4'!L81,'BP5'!L81)</f>
        <v>0</v>
      </c>
      <c r="F38" s="715"/>
    </row>
    <row r="39" spans="1:6" x14ac:dyDescent="0.25">
      <c r="A39" s="2017">
        <f>'BP1'!A81</f>
        <v>0</v>
      </c>
      <c r="B39" s="2018">
        <f>SUM('BP1'!I81:I82,'BP2'!I82:I83,'BP3'!I82:I83,'BP4'!I82:I83,'BP5'!I82:I83)</f>
        <v>0</v>
      </c>
      <c r="C39" s="2018">
        <f>SUM('BP1'!J81:J82,'BP2'!J82:J83,'BP3'!J82:J83,'BP4'!J82:J83,'BP5'!J82:J83)</f>
        <v>0</v>
      </c>
      <c r="D39" s="1912"/>
      <c r="E39" s="2018">
        <f>SUM('BP1'!L81:L82,'BP2'!L82:L83,'BP3'!L82:L83,'BP4'!L82:L83,'BP5'!L82:L83)</f>
        <v>0</v>
      </c>
      <c r="F39" s="715"/>
    </row>
    <row r="40" spans="1:6" ht="18" customHeight="1" thickBot="1" x14ac:dyDescent="0.3">
      <c r="A40" s="2239" t="s">
        <v>40</v>
      </c>
      <c r="B40" s="2021">
        <f>SUM('BP1'!I83,'BP2'!I84,'BP3'!I84,'BP4'!I84,'BP5'!I84)</f>
        <v>0</v>
      </c>
      <c r="C40" s="2021">
        <f>SUM('BP1'!J83,'BP2'!J84,'BP3'!J84,'BP4'!J84,'BP5'!J84)</f>
        <v>0</v>
      </c>
      <c r="D40" s="1911"/>
      <c r="E40" s="2021">
        <f>SUM('BP1'!L83,'BP2'!L84,'BP3'!L84,'BP4'!L84,'BP5'!L84)</f>
        <v>0</v>
      </c>
      <c r="F40" s="715"/>
    </row>
    <row r="41" spans="1:6" s="2078" customFormat="1" ht="18" customHeight="1" x14ac:dyDescent="0.25">
      <c r="A41" s="2017">
        <f>'BP1'!A84</f>
        <v>0</v>
      </c>
      <c r="B41" s="2235">
        <f>SUM('BP1'!I84:I85,'BP2'!I85:I86,'BP3'!I85:I86,'BP4'!I85:I86,'BP5'!I85:I86)</f>
        <v>0</v>
      </c>
      <c r="C41" s="2235">
        <f>SUM('BP1'!J84:J85,'BP2'!J85:J86,'BP3'!J85:J86,'BP4'!J85:J86,'BP5'!J85:J86)</f>
        <v>0</v>
      </c>
      <c r="D41" s="2206"/>
      <c r="E41" s="2235">
        <f>SUM('BP1'!L84:L85,'BP2'!L85:L86,'BP3'!L85:L86,'BP4'!L85:L86,'BP5'!L85:L86)</f>
        <v>0</v>
      </c>
      <c r="F41" s="2202"/>
    </row>
    <row r="42" spans="1:6" s="2078" customFormat="1" ht="18" customHeight="1" thickBot="1" x14ac:dyDescent="0.3">
      <c r="A42" s="2236" t="s">
        <v>40</v>
      </c>
      <c r="B42" s="2237">
        <f>SUM('BP1'!I86,'BP2'!I87,'BP3'!I87,'BP4'!I87,'BP5'!I87)</f>
        <v>0</v>
      </c>
      <c r="C42" s="2237">
        <f>SUM('BP1'!J86,'BP2'!J87,'BP3'!J87,'BP4'!J87,'BP5'!J87)</f>
        <v>0</v>
      </c>
      <c r="D42" s="2238"/>
      <c r="E42" s="2237">
        <f>SUM('BP1'!L86,'BP2'!L87,'BP3'!L87,'BP4'!L87,'BP5'!L87)</f>
        <v>0</v>
      </c>
      <c r="F42" s="2202"/>
    </row>
    <row r="43" spans="1:6" s="2078" customFormat="1" ht="18" customHeight="1" x14ac:dyDescent="0.25">
      <c r="A43" s="2234">
        <f>'BP1'!A87</f>
        <v>0</v>
      </c>
      <c r="B43" s="2235">
        <f>SUM('BP1'!I87:I88,'BP2'!I88:I89,'BP3'!I88:I89,'BP4'!I88:I89,'BP5'!I88:I89)</f>
        <v>0</v>
      </c>
      <c r="C43" s="2235">
        <f>SUM('BP1'!J87:J88,'BP2'!J88:J89,'BP3'!J88:J89,'BP4'!J88:J89,'BP5'!J88:J89)</f>
        <v>0</v>
      </c>
      <c r="D43" s="2206"/>
      <c r="E43" s="2235">
        <f>SUM('BP1'!L87:L88,'BP2'!L88:L89,'BP3'!L88:L89,'BP4'!L88:L89,'BP5'!L88:L89)</f>
        <v>0</v>
      </c>
      <c r="F43" s="2202"/>
    </row>
    <row r="44" spans="1:6" s="2078" customFormat="1" ht="18" customHeight="1" thickBot="1" x14ac:dyDescent="0.3">
      <c r="A44" s="2236" t="s">
        <v>40</v>
      </c>
      <c r="B44" s="2237">
        <f>SUM('BP1'!I89,'BP2'!I90,'BP3'!I90,'BP4'!I90,'BP5'!I90)</f>
        <v>0</v>
      </c>
      <c r="C44" s="2237">
        <f>SUM('BP1'!J89,'BP2'!J90,'BP3'!J90,'BP4'!J90,'BP5'!J90)</f>
        <v>0</v>
      </c>
      <c r="D44" s="2238"/>
      <c r="E44" s="2237">
        <f>SUM('BP1'!L89,'BP2'!L90,'BP3'!L90,'BP4'!L90,'BP5'!L90)</f>
        <v>0</v>
      </c>
      <c r="F44" s="2202"/>
    </row>
    <row r="45" spans="1:6" s="2078" customFormat="1" ht="18" customHeight="1" x14ac:dyDescent="0.25">
      <c r="A45" s="2234">
        <f>'BP1'!A90</f>
        <v>0</v>
      </c>
      <c r="B45" s="2235">
        <f>SUM('BP1'!I90:I91,'BP2'!I91:I92,'BP3'!I91:I92,'BP4'!I91:I92,'BP5'!I91:I92)</f>
        <v>0</v>
      </c>
      <c r="C45" s="2235">
        <f>SUM('BP1'!J90:J91,'BP2'!J91:J92,'BP3'!J91:J92,'BP4'!J91:J92,'BP5'!J91:J92)</f>
        <v>0</v>
      </c>
      <c r="D45" s="2206"/>
      <c r="E45" s="2235">
        <f>SUM('BP1'!L90:L91,'BP2'!L91:L92,'BP3'!L91:L92,'BP4'!L91:L92,'BP5'!L91:L92)</f>
        <v>0</v>
      </c>
      <c r="F45" s="2202"/>
    </row>
    <row r="46" spans="1:6" s="2078" customFormat="1" ht="18" customHeight="1" thickBot="1" x14ac:dyDescent="0.3">
      <c r="A46" s="2236" t="s">
        <v>40</v>
      </c>
      <c r="B46" s="2237">
        <f>SUM('BP1'!I92,'BP2'!I93,'BP3'!I93,'BP4'!I93,'BP5'!I93)</f>
        <v>0</v>
      </c>
      <c r="C46" s="2237">
        <f>SUM('BP1'!J92,'BP2'!J93,'BP3'!J93,'BP4'!J93,'BP5'!J93)</f>
        <v>0</v>
      </c>
      <c r="D46" s="2238"/>
      <c r="E46" s="2237">
        <f>SUM('BP1'!L92,'BP2'!L93,'BP3'!L93,'BP4'!L93,'BP5'!L93)</f>
        <v>0</v>
      </c>
      <c r="F46" s="2202"/>
    </row>
    <row r="47" spans="1:6" s="2078" customFormat="1" ht="18" customHeight="1" x14ac:dyDescent="0.25">
      <c r="A47" s="2234">
        <f>'BP1'!A93</f>
        <v>0</v>
      </c>
      <c r="B47" s="2235">
        <f>SUM('BP1'!I93:I94,'BP2'!I94:I95,'BP3'!I94:I95,'BP4'!I94:I95,'BP5'!I94:I95)</f>
        <v>0</v>
      </c>
      <c r="C47" s="2235">
        <f>SUM('BP1'!J92:J93,'BP2'!J93:J94,'BP3'!J93:J94,'BP4'!J93:J94,'BP5'!J93:J94)</f>
        <v>0</v>
      </c>
      <c r="D47" s="2206"/>
      <c r="E47" s="2235">
        <f>SUM('BP1'!L92:L93,'BP2'!L93:L94,'BP3'!L93:L94,'BP4'!L93:L94,'BP5'!L93:L94)</f>
        <v>0</v>
      </c>
      <c r="F47" s="2202"/>
    </row>
    <row r="48" spans="1:6" s="2078" customFormat="1" ht="18" customHeight="1" thickBot="1" x14ac:dyDescent="0.3">
      <c r="A48" s="2236" t="s">
        <v>40</v>
      </c>
      <c r="B48" s="2237">
        <f>SUM('BP1'!I95,'BP2'!I96,'BP3'!I96,'BP4'!I96,'BP5'!I96)</f>
        <v>0</v>
      </c>
      <c r="C48" s="2237">
        <f>SUM('BP1'!J93,'BP2'!J94,'BP3'!J94,'BP4'!J94,'BP5'!J94)</f>
        <v>0</v>
      </c>
      <c r="D48" s="2238"/>
      <c r="E48" s="2237">
        <f>SUM('BP1'!L93,'BP2'!L94,'BP3'!L94,'BP4'!L94,'BP5'!L94)</f>
        <v>0</v>
      </c>
      <c r="F48" s="2202"/>
    </row>
    <row r="49" spans="1:6" s="2078" customFormat="1" ht="18" customHeight="1" x14ac:dyDescent="0.25">
      <c r="A49" s="2234">
        <f>'BP1'!A96</f>
        <v>0</v>
      </c>
      <c r="B49" s="2235">
        <f>SUM('BP1'!I96:I97,'BP2'!I97:I98,'BP3'!I97:I98,'BP4'!I97:I98,'BP5'!I97:I98)</f>
        <v>0</v>
      </c>
      <c r="C49" s="2235">
        <f>SUM('BP1'!J96:J97,'BP2'!J97:J98,'BP3'!J97:J98,'BP4'!J97:J98,'BP5'!J97:J98)</f>
        <v>0</v>
      </c>
      <c r="D49" s="2206"/>
      <c r="E49" s="2235">
        <f>SUM('BP1'!L96:L97,'BP2'!L97:L98,'BP3'!L97:L98,'BP4'!L97:L98,'BP5'!L97:L98)</f>
        <v>0</v>
      </c>
      <c r="F49" s="2202"/>
    </row>
    <row r="50" spans="1:6" s="2078" customFormat="1" ht="18" customHeight="1" thickBot="1" x14ac:dyDescent="0.3">
      <c r="A50" s="2236" t="s">
        <v>40</v>
      </c>
      <c r="B50" s="2237">
        <f>SUM('BP1'!I98,'BP2'!I99,'BP3'!I99,'BP4'!I99,'BP5'!I99)</f>
        <v>0</v>
      </c>
      <c r="C50" s="2237">
        <f>SUM('BP1'!J98,'BP2'!J99,'BP3'!J99,'BP4'!J99,'BP5'!J99)</f>
        <v>0</v>
      </c>
      <c r="D50" s="2238"/>
      <c r="E50" s="2237">
        <f>SUM('BP1'!L98,'BP2'!L99,'BP3'!L99,'BP4'!L99,'BP5'!L99)</f>
        <v>0</v>
      </c>
      <c r="F50" s="2202"/>
    </row>
    <row r="51" spans="1:6" s="2078" customFormat="1" ht="18" customHeight="1" x14ac:dyDescent="0.25">
      <c r="A51" s="2234">
        <f>'BP1'!A99</f>
        <v>0</v>
      </c>
      <c r="B51" s="2235">
        <f>SUM('BP1'!I99:I100,'BP2'!I100:I101,'BP3'!I100:I101,'BP4'!I100:I101,'BP5'!I100:I101)</f>
        <v>0</v>
      </c>
      <c r="C51" s="2235">
        <f>SUM('BP1'!J99:J100,'BP2'!J100:J101,'BP3'!J100:J101,'BP4'!J100:J101,'BP5'!J100:J101)</f>
        <v>0</v>
      </c>
      <c r="D51" s="2206"/>
      <c r="E51" s="2235">
        <f>SUM('BP1'!L99:L100,'BP2'!L100:L101,'BP3'!L100:L101,'BP4'!L100:L101,'BP5'!L100:L101)</f>
        <v>0</v>
      </c>
      <c r="F51" s="2202"/>
    </row>
    <row r="52" spans="1:6" s="2078" customFormat="1" ht="18" customHeight="1" thickBot="1" x14ac:dyDescent="0.3">
      <c r="A52" s="2236" t="s">
        <v>40</v>
      </c>
      <c r="B52" s="2237">
        <f>SUM('BP1'!I101,'BP2'!I102,'BP3'!I102,'BP4'!I102,'BP5'!I102)</f>
        <v>0</v>
      </c>
      <c r="C52" s="2237">
        <f>SUM('BP1'!J101,'BP2'!J102,'BP3'!J102,'BP4'!J102,'BP5'!J102)</f>
        <v>0</v>
      </c>
      <c r="D52" s="2238"/>
      <c r="E52" s="2237">
        <f>SUM('BP1'!L101,'BP2'!L102,'BP3'!L102,'BP4'!L102,'BP5'!L102)</f>
        <v>0</v>
      </c>
      <c r="F52" s="2202"/>
    </row>
    <row r="53" spans="1:6" s="2078" customFormat="1" ht="18" customHeight="1" x14ac:dyDescent="0.25">
      <c r="A53" s="2234">
        <f>'BP1'!A102</f>
        <v>0</v>
      </c>
      <c r="B53" s="2235">
        <f>SUM('BP1'!I102:I103,'BP2'!I103:I104,'BP3'!I103:I104,'BP4'!I103:I104,'BP5'!I103:I104)</f>
        <v>0</v>
      </c>
      <c r="C53" s="2235">
        <f>SUM('BP1'!J102:J103,'BP2'!J103:J104,'BP3'!J103:J104,'BP4'!J103:J104,'BP5'!J103:J104)</f>
        <v>0</v>
      </c>
      <c r="D53" s="2206"/>
      <c r="E53" s="2235">
        <f>SUM('BP1'!L102:L103,'BP2'!L103:L104,'BP3'!L103:L104,'BP4'!L103:L104,'BP5'!L103:L104)</f>
        <v>0</v>
      </c>
      <c r="F53" s="2202"/>
    </row>
    <row r="54" spans="1:6" s="2078" customFormat="1" ht="18" customHeight="1" thickBot="1" x14ac:dyDescent="0.3">
      <c r="A54" s="2236" t="s">
        <v>40</v>
      </c>
      <c r="B54" s="2237">
        <f>SUM('BP1'!I104,'BP2'!I105,'BP3'!I105,'BP4'!I105,'BP5'!I105)</f>
        <v>0</v>
      </c>
      <c r="C54" s="2237">
        <f>SUM('BP1'!J104,'BP2'!J105,'BP3'!J105,'BP4'!J105,'BP5'!J105)</f>
        <v>0</v>
      </c>
      <c r="D54" s="2238"/>
      <c r="E54" s="2237">
        <f>SUM('BP1'!L104,'BP2'!L105,'BP3'!L105,'BP4'!L105,'BP5'!L105)</f>
        <v>0</v>
      </c>
      <c r="F54" s="2202"/>
    </row>
    <row r="55" spans="1:6" s="2078" customFormat="1" ht="18" customHeight="1" x14ac:dyDescent="0.25">
      <c r="A55" s="2234">
        <f>'BP1'!A105</f>
        <v>0</v>
      </c>
      <c r="B55" s="2235">
        <f>SUM('BP1'!I105:I106,'BP2'!I106:I107,'BP3'!I106:I107,'BP4'!I106:I107,'BP5'!I106:I107)</f>
        <v>0</v>
      </c>
      <c r="C55" s="2235">
        <f>SUM('BP1'!J105:J106,'BP2'!J106:J107,'BP3'!J106:J107,'BP4'!J106:J107,'BP5'!J106:J107)</f>
        <v>0</v>
      </c>
      <c r="D55" s="2206"/>
      <c r="E55" s="2235">
        <f>SUM('BP1'!L105:L106,'BP2'!L106:L107,'BP3'!L106:L107,'BP4'!L106:L107,'BP5'!L106:L107)</f>
        <v>0</v>
      </c>
      <c r="F55" s="2202"/>
    </row>
    <row r="56" spans="1:6" s="2078" customFormat="1" ht="18" customHeight="1" thickBot="1" x14ac:dyDescent="0.3">
      <c r="A56" s="2236" t="s">
        <v>40</v>
      </c>
      <c r="B56" s="2237">
        <f>SUM('BP1'!I107,'BP2'!I108,'BP3'!I108,'BP4'!I108,'BP5'!I108)</f>
        <v>0</v>
      </c>
      <c r="C56" s="2237">
        <f>SUM('BP1'!J107,'BP2'!J108,'BP3'!J108,'BP4'!J108,'BP5'!J108)</f>
        <v>0</v>
      </c>
      <c r="D56" s="2238"/>
      <c r="E56" s="2237">
        <f>SUM('BP1'!L107,'BP2'!L1081,'BP3'!L108,'BP4'!L108,'BP5'!L108)</f>
        <v>0</v>
      </c>
      <c r="F56" s="2202"/>
    </row>
    <row r="57" spans="1:6" s="2078" customFormat="1" ht="18" customHeight="1" x14ac:dyDescent="0.25">
      <c r="A57" s="2234">
        <f>'BP1'!A108</f>
        <v>0</v>
      </c>
      <c r="B57" s="2235">
        <f>SUM('BP1'!I108:I109,'BP2'!I109:I110,'BP3'!I109:I110,'BP4'!I109:I110,'BP5'!I109:I110)</f>
        <v>0</v>
      </c>
      <c r="C57" s="2235">
        <f>SUM('BP1'!J108:J109,'BP2'!J109:J110,'BP3'!J109:J110,'BP4'!J109:J110,'BP5'!J109:J110)</f>
        <v>0</v>
      </c>
      <c r="D57" s="2206"/>
      <c r="E57" s="2235">
        <f>SUM('BP1'!L108:L109,'BP2'!L109:L110,'BP3'!L109:L110,'BP4'!L109:L110,'BP5'!L109:L110)</f>
        <v>0</v>
      </c>
      <c r="F57" s="2202"/>
    </row>
    <row r="58" spans="1:6" s="2078" customFormat="1" ht="18" customHeight="1" thickBot="1" x14ac:dyDescent="0.3">
      <c r="A58" s="2236" t="s">
        <v>40</v>
      </c>
      <c r="B58" s="2237">
        <f>SUM('BP1'!I110,'BP2'!I111,'BP3'!I111,'BP4'!I111,'BP5'!I111)</f>
        <v>0</v>
      </c>
      <c r="C58" s="2237">
        <f>SUM('BP1'!J110,'BP2'!J111,'BP3'!J111,'BP4'!J111,'BP5'!J111)</f>
        <v>0</v>
      </c>
      <c r="D58" s="2238"/>
      <c r="E58" s="2237">
        <f>SUM('BP1'!L110,'BP2'!L111,'BP3'!L111,'BP4'!L111,'BP5'!L111)</f>
        <v>0</v>
      </c>
      <c r="F58" s="2202"/>
    </row>
    <row r="59" spans="1:6" s="2078" customFormat="1" ht="18" customHeight="1" x14ac:dyDescent="0.25">
      <c r="A59" s="2234">
        <f>'BP1'!A111</f>
        <v>0</v>
      </c>
      <c r="B59" s="2235">
        <f>SUM('BP1'!I111:I112,'BP2'!I112:I113,'BP3'!I112:I113,'BP4'!I112:I113,'BP5'!I112:I113)</f>
        <v>0</v>
      </c>
      <c r="C59" s="2235">
        <f>SUM('BP1'!J111:J112,'BP2'!J112:J113,'BP3'!J112:J113,'BP4'!J112:J113,'BP5'!J112:J113)</f>
        <v>0</v>
      </c>
      <c r="D59" s="2206"/>
      <c r="E59" s="2235">
        <f>SUM('BP1'!L111:L112,'BP2'!L112:L113,'BP3'!L112:L113,'BP4'!L112:L113,'BP5'!L112:L113)</f>
        <v>0</v>
      </c>
      <c r="F59" s="2202"/>
    </row>
    <row r="60" spans="1:6" s="2078" customFormat="1" ht="18" customHeight="1" thickBot="1" x14ac:dyDescent="0.3">
      <c r="A60" s="2236" t="s">
        <v>40</v>
      </c>
      <c r="B60" s="2237">
        <f>SUM('BP1'!I113,'BP2'!I114,'BP3'!I114,'BP4'!I114,'BP5'!I114)</f>
        <v>0</v>
      </c>
      <c r="C60" s="2237">
        <f>SUM('BP1'!J113,'BP2'!J114,'BP3'!J114,'BP4'!J114,'BP5'!J114)</f>
        <v>0</v>
      </c>
      <c r="D60" s="2238"/>
      <c r="E60" s="2237">
        <f>SUM('BP1'!L113,'BP2'!L114,'BP3'!L114,'BP4'!L114,'BP5'!L114)</f>
        <v>0</v>
      </c>
      <c r="F60" s="2202"/>
    </row>
    <row r="61" spans="1:6" s="2078" customFormat="1" ht="18" customHeight="1" x14ac:dyDescent="0.25">
      <c r="A61" s="2234">
        <f>'BP1'!A114</f>
        <v>0</v>
      </c>
      <c r="B61" s="2235">
        <f>SUM('BP1'!I114:I115,'BP2'!I115:I116,'BP3'!I115:I116,'BP4'!I115:I116,'BP5'!I115:I116)</f>
        <v>0</v>
      </c>
      <c r="C61" s="2235">
        <f>SUM('BP1'!J114:J115,'BP2'!J115:J116,'BP3'!J115:J116,'BP4'!J115:J116,'BP5'!J115:J116)</f>
        <v>0</v>
      </c>
      <c r="D61" s="2206"/>
      <c r="E61" s="2235">
        <f>SUM('BP1'!L114:L115,'BP2'!L115:L116,'BP3'!L115:L116,'BP4'!L115:L116,'BP5'!L115:L116)</f>
        <v>0</v>
      </c>
      <c r="F61" s="2202"/>
    </row>
    <row r="62" spans="1:6" s="2078" customFormat="1" ht="18" customHeight="1" thickBot="1" x14ac:dyDescent="0.3">
      <c r="A62" s="2236" t="s">
        <v>40</v>
      </c>
      <c r="B62" s="2237">
        <f>SUM('BP1'!I116,'BP2'!I117,'BP3'!I117,'BP4'!I117,'BP5'!I117)</f>
        <v>0</v>
      </c>
      <c r="C62" s="2237">
        <f>SUM('BP1'!J116,'BP2'!J117,'BP3'!J117,'BP4'!J117,'BP5'!J117)</f>
        <v>0</v>
      </c>
      <c r="D62" s="2238"/>
      <c r="E62" s="2237">
        <f>SUM('BP1'!L116,'BP2'!L117,'BP3'!L117,'BP4'!L117,'BP5'!L117)</f>
        <v>0</v>
      </c>
      <c r="F62" s="2202"/>
    </row>
    <row r="63" spans="1:6" s="2078" customFormat="1" ht="18" customHeight="1" x14ac:dyDescent="0.25">
      <c r="A63" s="2234">
        <f>'BP1'!A117</f>
        <v>0</v>
      </c>
      <c r="B63" s="2235">
        <f>SUM('BP1'!I117:I118,'BP2'!I118:I119,'BP3'!I118:I119,'BP4'!I118:I119,'BP5'!I118:I119)</f>
        <v>0</v>
      </c>
      <c r="C63" s="2235">
        <f>SUM('BP1'!J117:J118,'BP2'!J118:J119,'BP3'!J118:J119,'BP4'!J118:J119,'BP5'!J118:J119)</f>
        <v>0</v>
      </c>
      <c r="D63" s="2206"/>
      <c r="E63" s="2235">
        <f>SUM('BP1'!L117:L118,'BP2'!L118:L119,'BP3'!L118:L119,'BP4'!L118:L119,'BP5'!L118:L119)</f>
        <v>0</v>
      </c>
      <c r="F63" s="2202"/>
    </row>
    <row r="64" spans="1:6" s="2078" customFormat="1" ht="18" customHeight="1" thickBot="1" x14ac:dyDescent="0.3">
      <c r="A64" s="2236" t="s">
        <v>40</v>
      </c>
      <c r="B64" s="2237">
        <f>SUM('BP1'!I119,'BP2'!I120,'BP3'!I120,'BP4'!I120,'BP5'!I120)</f>
        <v>0</v>
      </c>
      <c r="C64" s="2237">
        <f>SUM('BP1'!J119,'BP2'!J120,'BP3'!J120,'BP4'!J120,'BP5'!J120)</f>
        <v>0</v>
      </c>
      <c r="D64" s="2238"/>
      <c r="E64" s="2237">
        <f>SUM('BP1'!L119,'BP2'!L120,'BP3'!L120,'BP4'!L120,'BP5'!L120)</f>
        <v>0</v>
      </c>
      <c r="F64" s="2202"/>
    </row>
    <row r="65" spans="1:6" x14ac:dyDescent="0.25">
      <c r="A65" s="2207">
        <f>'BP1'!A120</f>
        <v>0</v>
      </c>
      <c r="B65" s="2024">
        <f>SUM('BP1'!I120:I121,'BP2'!I121:I122,'BP3'!I121:I122,'BP4'!I121:I122,'BP5'!I121:I122)</f>
        <v>0</v>
      </c>
      <c r="C65" s="2024">
        <f>SUM('BP1'!J120:J121,'BP2'!J121:J122,'BP3'!J121:J122,'BP4'!J121:J122,'BP5'!J121:J122)</f>
        <v>0</v>
      </c>
      <c r="D65" s="1912"/>
      <c r="E65" s="2024">
        <f>SUM('BP1'!L120:L121,'BP2'!L121:L122,'BP3'!L121:L122,'BP4'!L121:L122,'BP5'!L121:L122)</f>
        <v>0</v>
      </c>
      <c r="F65" s="715"/>
    </row>
    <row r="66" spans="1:6" ht="15.75" thickBot="1" x14ac:dyDescent="0.3">
      <c r="A66" s="2023" t="s">
        <v>40</v>
      </c>
      <c r="B66" s="2024">
        <f>SUM('BP1'!I122,'BP2'!I123,'BP3'!I123,'BP4'!I123,'BP5'!I123)</f>
        <v>0</v>
      </c>
      <c r="C66" s="2024">
        <f>SUM('BP1'!J122,'BP2'!J123,'BP3'!J123,'BP4'!J123,'BP5'!J123)</f>
        <v>0</v>
      </c>
      <c r="D66" s="1911"/>
      <c r="E66" s="2024">
        <f>SUM('BP1'!L122,'BP2'!L123,'BP3'!L123,'BP4'!L123,'BP5'!L123)</f>
        <v>0</v>
      </c>
      <c r="F66" s="715"/>
    </row>
    <row r="67" spans="1:6" ht="8.4499999999999993" customHeight="1" x14ac:dyDescent="0.25">
      <c r="A67" s="1246"/>
      <c r="B67" s="688"/>
      <c r="C67" s="510"/>
      <c r="D67" s="1914"/>
      <c r="E67" s="653"/>
      <c r="F67" s="715"/>
    </row>
    <row r="68" spans="1:6" ht="15.75" thickBot="1" x14ac:dyDescent="0.3">
      <c r="A68" s="1490" t="s">
        <v>17</v>
      </c>
      <c r="B68" s="1491">
        <f>SUM(B11,B13,B15,B17,B19,B21,B23,B25,B27,B29,B31,B33,B35,B37,B39,B41,B43,B45,B47,B49,B51,B53,B55,B57,B59,B61,B63,B65)</f>
        <v>0</v>
      </c>
      <c r="C68" s="1491">
        <f>SUM(C11,C13,C15,C17,C19,C21,C23,C25,C27,C29,C31,C33,C35,C37,C39,C41,C43,C45,C47,C49,C51,C53,C55,C57,C59,C61,C63,C65)</f>
        <v>0</v>
      </c>
      <c r="D68" s="1911"/>
      <c r="E68" s="1491">
        <f>SUM(B68,C68)</f>
        <v>0</v>
      </c>
      <c r="F68" s="715"/>
    </row>
    <row r="69" spans="1:6" ht="15.75" thickBot="1" x14ac:dyDescent="0.3">
      <c r="A69" s="1492" t="s">
        <v>18</v>
      </c>
      <c r="B69" s="1902">
        <f>SUM('BP1'!I125,'BP2'!I126,'BP3'!I126,'BP4'!I126,'BP5'!I126)</f>
        <v>0</v>
      </c>
      <c r="C69" s="1902">
        <f>SUM('BP1'!J125,'BP2'!J126,'BP3'!J126,'BP4'!J126,'BP5'!J126)</f>
        <v>0</v>
      </c>
      <c r="D69" s="1912"/>
      <c r="E69" s="1493">
        <f>SUM(B69,C69)</f>
        <v>0</v>
      </c>
      <c r="F69" s="715"/>
    </row>
    <row r="70" spans="1:6" ht="15.75" thickTop="1" x14ac:dyDescent="0.25">
      <c r="A70" s="1490" t="s">
        <v>19</v>
      </c>
      <c r="B70" s="1494">
        <f>SUM(B68,B69)</f>
        <v>0</v>
      </c>
      <c r="C70" s="1494">
        <f>SUM(C68,C69)</f>
        <v>0</v>
      </c>
      <c r="D70" s="1912"/>
      <c r="E70" s="1488">
        <f>SUM(E68,E69)</f>
        <v>0</v>
      </c>
      <c r="F70" s="715"/>
    </row>
    <row r="71" spans="1:6" x14ac:dyDescent="0.25">
      <c r="A71" s="1949"/>
      <c r="B71" s="550"/>
      <c r="C71" s="614"/>
      <c r="D71" s="1913"/>
      <c r="E71" s="1896"/>
      <c r="F71" s="715"/>
    </row>
    <row r="72" spans="1:6" ht="15.75" thickBot="1" x14ac:dyDescent="0.3">
      <c r="A72" s="1495" t="s">
        <v>142</v>
      </c>
      <c r="B72" s="1496"/>
      <c r="C72" s="1497"/>
      <c r="D72" s="1912"/>
      <c r="E72" s="1897"/>
      <c r="F72" s="715"/>
    </row>
    <row r="73" spans="1:6" ht="15.75" thickBot="1" x14ac:dyDescent="0.3">
      <c r="A73" s="1498">
        <f>'BP1'!A130</f>
        <v>0</v>
      </c>
      <c r="B73" s="1484">
        <f>SUM('BP1'!I130:I131,'BP2'!I131:I132,'BP3'!I131:I132,'BP4'!I131:I132,'BP5'!I131:I132)</f>
        <v>0</v>
      </c>
      <c r="C73" s="1484">
        <f>SUM('BP1'!J130:J131,'BP2'!J131:J132,'BP3'!J131:J132,'BP4'!J131:J132,'BP5'!J131:J132)</f>
        <v>0</v>
      </c>
      <c r="D73" s="1912"/>
      <c r="E73" s="1484">
        <f>SUM('BP1'!L130:L131,'BP2'!L131:L132,'BP3'!L131:L132,'BP4'!L131:L132,'BP5'!L131:L132)</f>
        <v>0</v>
      </c>
      <c r="F73" s="715"/>
    </row>
    <row r="74" spans="1:6" ht="15.75" thickBot="1" x14ac:dyDescent="0.3">
      <c r="A74" s="1498">
        <f>'BP1'!A132</f>
        <v>0</v>
      </c>
      <c r="B74" s="1484">
        <f>SUM('BP1'!I132:I133,'BP2'!I133:I134,'BP3'!I133:I134,'BP4'!I133:I134,'BP5'!I133:I134)</f>
        <v>0</v>
      </c>
      <c r="C74" s="1484">
        <f>SUM('BP1'!J132:J133,'BP2'!J133:J134,'BP3'!J133:J134,'BP4'!J133:J134,'BP5'!J133:J134)</f>
        <v>0</v>
      </c>
      <c r="D74" s="1912"/>
      <c r="E74" s="1484">
        <f>SUM('BP1'!L132:L133,'BP2'!L133:L134,'BP3'!L133:L134,'BP4'!L133:L134,'BP5'!L133:L134)</f>
        <v>0</v>
      </c>
      <c r="F74" s="715"/>
    </row>
    <row r="75" spans="1:6" x14ac:dyDescent="0.25">
      <c r="A75" s="1498"/>
      <c r="B75" s="1484">
        <f>SUM('BP1'!I134:I135,'BP2'!I135:I136,'BP3'!I135:I136,'BP4'!I135:I136,'BP5'!I135:I136)</f>
        <v>0</v>
      </c>
      <c r="C75" s="1484">
        <f>SUM('BP1'!J134:J135,'BP2'!J135:J136,'BP3'!J135:J136,'BP4'!J135:J136,'BP5'!J135:J136)</f>
        <v>0</v>
      </c>
      <c r="D75" s="1912"/>
      <c r="E75" s="1484">
        <f>SUM('BP1'!L134:L135,'BP2'!L135:L136,'BP3'!L135:L136,'BP4'!L135:L136,'BP5'!L135:L136)</f>
        <v>0</v>
      </c>
      <c r="F75" s="715"/>
    </row>
    <row r="76" spans="1:6" x14ac:dyDescent="0.25">
      <c r="A76" s="1247"/>
      <c r="B76" s="547"/>
      <c r="C76" s="617"/>
      <c r="D76" s="1914"/>
      <c r="E76" s="250"/>
      <c r="F76" s="715"/>
    </row>
    <row r="77" spans="1:6" x14ac:dyDescent="0.25">
      <c r="A77" s="1490" t="s">
        <v>48</v>
      </c>
      <c r="B77" s="1499">
        <f>SUM(B73:B75)</f>
        <v>0</v>
      </c>
      <c r="C77" s="1499">
        <f>SUM(C73:C75)</f>
        <v>0</v>
      </c>
      <c r="D77" s="1912"/>
      <c r="E77" s="1489">
        <f>SUM(E73:E75)</f>
        <v>0</v>
      </c>
      <c r="F77" s="715"/>
    </row>
    <row r="78" spans="1:6" ht="15.75" thickBot="1" x14ac:dyDescent="0.3">
      <c r="A78" s="1492" t="s">
        <v>40</v>
      </c>
      <c r="B78" s="1902">
        <f>SUM('BP1'!I138,'BP2'!I139,'BP3'!I139,'BP4'!I139,'BP5'!I139)</f>
        <v>0</v>
      </c>
      <c r="C78" s="1902">
        <f>SUM('BP1'!J138,'BP2'!J139,'BP3'!J139,'BP4'!J139,'BP5'!J139)</f>
        <v>0</v>
      </c>
      <c r="D78" s="1915"/>
      <c r="E78" s="1902">
        <f>SUM(B78,C78)</f>
        <v>0</v>
      </c>
      <c r="F78" s="715"/>
    </row>
    <row r="79" spans="1:6" ht="15.75" thickTop="1" x14ac:dyDescent="0.25">
      <c r="A79" s="1490" t="s">
        <v>49</v>
      </c>
      <c r="B79" s="1501">
        <f>SUM(B77:B78)</f>
        <v>0</v>
      </c>
      <c r="C79" s="1501">
        <f>SUM(C77:C78)</f>
        <v>0</v>
      </c>
      <c r="D79" s="1915"/>
      <c r="E79" s="1501">
        <f>SUM(E77:E78)</f>
        <v>0</v>
      </c>
      <c r="F79" s="715"/>
    </row>
    <row r="80" spans="1:6" x14ac:dyDescent="0.25">
      <c r="A80" s="1248"/>
      <c r="B80" s="554"/>
      <c r="C80" s="617"/>
      <c r="D80" s="529"/>
      <c r="E80" s="643"/>
      <c r="F80" s="715"/>
    </row>
    <row r="81" spans="1:6" x14ac:dyDescent="0.25">
      <c r="A81" s="1502" t="s">
        <v>20</v>
      </c>
      <c r="B81" s="1503">
        <f>SUM(B68,B77)</f>
        <v>0</v>
      </c>
      <c r="C81" s="1504">
        <f>SUM(C68,C77)</f>
        <v>0</v>
      </c>
      <c r="D81" s="1916"/>
      <c r="E81" s="1506">
        <f>SUM(E68,E77)</f>
        <v>0</v>
      </c>
      <c r="F81" s="715"/>
    </row>
    <row r="82" spans="1:6" x14ac:dyDescent="0.25">
      <c r="A82" s="1502" t="s">
        <v>21</v>
      </c>
      <c r="B82" s="1503">
        <f>SUM(B69,B78)</f>
        <v>0</v>
      </c>
      <c r="C82" s="1504">
        <f>SUM(C69,C78)</f>
        <v>0</v>
      </c>
      <c r="D82" s="1916"/>
      <c r="E82" s="1506">
        <f>SUM(E69,E78)</f>
        <v>0</v>
      </c>
      <c r="F82" s="715"/>
    </row>
    <row r="83" spans="1:6" ht="15.75" thickBot="1" x14ac:dyDescent="0.3">
      <c r="A83" s="1249"/>
      <c r="B83" s="556"/>
      <c r="C83" s="1882"/>
      <c r="D83" s="1884"/>
      <c r="E83" s="1892"/>
      <c r="F83" s="715"/>
    </row>
    <row r="84" spans="1:6" ht="15.75" thickBot="1" x14ac:dyDescent="0.3">
      <c r="A84" s="1507"/>
      <c r="B84" s="1508"/>
      <c r="C84" s="1524"/>
      <c r="D84" s="1885"/>
      <c r="E84" s="1885"/>
      <c r="F84" s="715"/>
    </row>
    <row r="85" spans="1:6" ht="15.75" thickBot="1" x14ac:dyDescent="0.3">
      <c r="A85" s="1509" t="s">
        <v>22</v>
      </c>
      <c r="B85" s="1508">
        <f>SUM(B81,B82)</f>
        <v>0</v>
      </c>
      <c r="C85" s="1883">
        <f>SUM(C81,C82)</f>
        <v>0</v>
      </c>
      <c r="D85" s="1505"/>
      <c r="E85" s="1524">
        <f>SUM(E81,E82)</f>
        <v>0</v>
      </c>
      <c r="F85" s="715"/>
    </row>
    <row r="86" spans="1:6" ht="15.75" thickBot="1" x14ac:dyDescent="0.3">
      <c r="A86" s="1511"/>
      <c r="B86" s="1512"/>
      <c r="C86" s="1513"/>
      <c r="D86" s="1513"/>
      <c r="E86" s="1513"/>
      <c r="F86" s="715"/>
    </row>
    <row r="87" spans="1:6" ht="15.75" thickBot="1" x14ac:dyDescent="0.3">
      <c r="A87" s="1509" t="s">
        <v>23</v>
      </c>
      <c r="B87" s="1881">
        <f>SUM('BP1'!I148,'BP2'!I149,'BP3'!I149,'BP4'!I149,'BP5'!I149)</f>
        <v>0</v>
      </c>
      <c r="C87" s="1485">
        <f>SUM('BP1'!J148,'BP2'!J149,'BP3'!J149,'BP4'!J149,'BP5'!J149)</f>
        <v>0</v>
      </c>
      <c r="D87" s="1513"/>
      <c r="E87" s="1485">
        <f>SUM('BP1'!L148,'BP2'!L149,'BP3'!L149,'BP4'!L149,'BP5'!L149)</f>
        <v>0</v>
      </c>
      <c r="F87" s="715"/>
    </row>
    <row r="88" spans="1:6" ht="15.75" thickBot="1" x14ac:dyDescent="0.3">
      <c r="A88" s="1507"/>
      <c r="B88" s="1512"/>
      <c r="C88" s="1513"/>
      <c r="D88" s="1513"/>
      <c r="E88" s="1513"/>
      <c r="F88" s="715"/>
    </row>
    <row r="89" spans="1:6" ht="15.75" thickBot="1" x14ac:dyDescent="0.3">
      <c r="A89" s="1509" t="s">
        <v>24</v>
      </c>
      <c r="B89" s="1899">
        <f>SUM('BP1'!I151,'BP2'!I152,'BP3'!I152,'BP4'!I152,'BP5'!I152)</f>
        <v>0</v>
      </c>
      <c r="C89" s="1899">
        <f>SUM('BP1'!J151,'BP2'!J152,'BP3'!J152,'BP4'!J152,'BP5'!J152)</f>
        <v>0</v>
      </c>
      <c r="D89" s="1513"/>
      <c r="E89" s="1899">
        <f>SUM('BP1'!L151,'BP2'!L152,'BP3'!L152,'BP4'!L152,'BP5'!L152)</f>
        <v>0</v>
      </c>
      <c r="F89" s="715"/>
    </row>
    <row r="90" spans="1:6" ht="15.75" thickBot="1" x14ac:dyDescent="0.3">
      <c r="A90" s="1507"/>
      <c r="B90" s="1512"/>
      <c r="C90" s="1513"/>
      <c r="D90" s="1513"/>
      <c r="E90" s="1513"/>
      <c r="F90" s="715"/>
    </row>
    <row r="91" spans="1:6" ht="15.75" thickBot="1" x14ac:dyDescent="0.3">
      <c r="A91" s="1509" t="s">
        <v>25</v>
      </c>
      <c r="B91" s="1899">
        <f>SUM('BP1'!I154,'BP2'!I155,'BP3'!I155,'BP4'!I155,'BP5'!I155)</f>
        <v>0</v>
      </c>
      <c r="C91" s="1899">
        <f>SUM('BP1'!J154,'BP2'!J155,'BP3'!J155,'BP4'!J155,'BP5'!J155)</f>
        <v>0</v>
      </c>
      <c r="D91" s="1513"/>
      <c r="E91" s="1899">
        <f>SUM('BP1'!L154,'BP2'!L155,'BP3'!L155,'BP4'!L155,'BP5'!L155)</f>
        <v>0</v>
      </c>
      <c r="F91" s="715"/>
    </row>
    <row r="92" spans="1:6" x14ac:dyDescent="0.25">
      <c r="A92" s="1507"/>
      <c r="B92" s="1514"/>
      <c r="C92" s="1515"/>
      <c r="D92" s="1515"/>
      <c r="E92" s="1515"/>
      <c r="F92" s="715"/>
    </row>
    <row r="93" spans="1:6" ht="15.75" thickBot="1" x14ac:dyDescent="0.3">
      <c r="A93" s="1516" t="s">
        <v>26</v>
      </c>
      <c r="B93" s="1496"/>
      <c r="C93" s="1500"/>
      <c r="D93" s="1500"/>
      <c r="E93" s="1500"/>
      <c r="F93" s="715"/>
    </row>
    <row r="94" spans="1:6" ht="15.75" thickBot="1" x14ac:dyDescent="0.3">
      <c r="A94" s="1517" t="s">
        <v>27</v>
      </c>
      <c r="B94" s="1881">
        <f>SUM('BP1'!I158,'BP2'!I159,'BP3'!I159,'BP4'!I159,'BP5'!I159)</f>
        <v>0</v>
      </c>
      <c r="C94" s="1485">
        <f>SUM('BP1'!J158,'BP2'!J159,'BP3'!J159,'BP4'!J159,'BP5'!J159)</f>
        <v>0</v>
      </c>
      <c r="D94" s="1488"/>
      <c r="E94" s="1485">
        <f>SUM('BP1'!L158,'BP2'!L159,'BP3'!L159,'BP4'!L159,'BP5'!L159)</f>
        <v>0</v>
      </c>
      <c r="F94" s="715"/>
    </row>
    <row r="95" spans="1:6" ht="15.75" thickBot="1" x14ac:dyDescent="0.3">
      <c r="A95" s="1517" t="s">
        <v>28</v>
      </c>
      <c r="B95" s="1881">
        <f>SUM('BP1'!I159,'BP2'!I160,'BP3'!I160,'BP4'!I160,'BP5'!I160)</f>
        <v>0</v>
      </c>
      <c r="C95" s="1485">
        <f>SUM('BP1'!J159,'BP2'!J160,'BP3'!J160,'BP4'!J160,'BP5'!J160)</f>
        <v>0</v>
      </c>
      <c r="D95" s="1488"/>
      <c r="E95" s="1485">
        <f>SUM('BP1'!L159,'BP2'!L160,'BP3'!L160,'BP4'!L160,'BP5'!L160)</f>
        <v>0</v>
      </c>
      <c r="F95" s="715"/>
    </row>
    <row r="96" spans="1:6" ht="18" customHeight="1" thickBot="1" x14ac:dyDescent="0.3">
      <c r="A96" s="1518" t="s">
        <v>74</v>
      </c>
      <c r="B96" s="1881">
        <f>SUM('BP1'!I160,'BP2'!I161,'BP3'!I161,'BP4'!I161,'BP5'!I161)</f>
        <v>0</v>
      </c>
      <c r="C96" s="1485">
        <f>SUM('BP1'!J160,'BP2'!J161,'BP3'!J161,'BP4'!J161,'BP5'!J161)</f>
        <v>0</v>
      </c>
      <c r="D96" s="1488"/>
      <c r="E96" s="1485">
        <f>SUM('BP1'!L160,'BP2'!L161,'BP3'!L161,'BP4'!L161,'BP5'!L161)</f>
        <v>0</v>
      </c>
      <c r="F96" s="715"/>
    </row>
    <row r="97" spans="1:6" ht="15.75" thickBot="1" x14ac:dyDescent="0.3">
      <c r="A97" s="1517" t="s">
        <v>29</v>
      </c>
      <c r="B97" s="1881">
        <f>SUM('BP1'!I161,'BP2'!I162,'BP3'!I162,'BP4'!I162,'BP5'!I162)</f>
        <v>0</v>
      </c>
      <c r="C97" s="1485">
        <f>SUM('BP1'!J161,'BP2'!J162,'BP3'!J162,'BP4'!J162,'BP5'!J162)</f>
        <v>0</v>
      </c>
      <c r="D97" s="1488"/>
      <c r="E97" s="1485">
        <f>SUM('BP1'!L161,'BP2'!L162,'BP3'!L162,'BP4'!L162,'BP5'!L162)</f>
        <v>0</v>
      </c>
      <c r="F97" s="715"/>
    </row>
    <row r="98" spans="1:6" ht="15.75" thickBot="1" x14ac:dyDescent="0.3">
      <c r="A98" s="1518" t="s">
        <v>295</v>
      </c>
      <c r="B98" s="1898">
        <f>SUM('BP1'!I162,'BP2'!I163,'BP3'!I163,'BP4'!I163,'BP5'!I163)</f>
        <v>0</v>
      </c>
      <c r="C98" s="1899">
        <f>SUM('BP1'!J162,'BP2'!J163,'BP3'!J163,'BP4'!J163,'BP5'!J163)</f>
        <v>0</v>
      </c>
      <c r="D98" s="1899">
        <f>SUM('BP1'!K162,'BP2'!K163,'BP3'!K163,'BP4'!K163,'BP5'!K163)</f>
        <v>0</v>
      </c>
      <c r="E98" s="1899">
        <f>SUM('BP1'!L162,'BP2'!L163,'BP3'!L163,'BP4'!L163,'BP5'!L163)</f>
        <v>0</v>
      </c>
      <c r="F98" s="715"/>
    </row>
    <row r="99" spans="1:6" ht="15.75" hidden="1" thickBot="1" x14ac:dyDescent="0.3">
      <c r="A99" s="1519" t="s">
        <v>31</v>
      </c>
      <c r="B99" s="1520"/>
      <c r="C99" s="1499">
        <f>SUM('BP1'!J165,'BP2'!J166,'BP3'!J164,'BP4'!J164,'BP5'!J164)</f>
        <v>0</v>
      </c>
      <c r="D99" s="1521"/>
      <c r="E99" s="1499">
        <f>SUM('BP1'!J165,'BP2'!J166,'BP3'!J164,'BP4'!J164,'BP5'!J164)</f>
        <v>0</v>
      </c>
      <c r="F99" s="715"/>
    </row>
    <row r="100" spans="1:6" ht="15.75" hidden="1" thickBot="1" x14ac:dyDescent="0.3">
      <c r="A100" s="1519" t="s">
        <v>84</v>
      </c>
      <c r="B100" s="519"/>
      <c r="C100" s="1485">
        <f>SUM('BP1'!J166,'BP2'!J167,'BP3'!J165,'BP4'!J165,'BP5'!J165)</f>
        <v>0</v>
      </c>
      <c r="D100" s="1523"/>
      <c r="E100" s="534"/>
      <c r="F100" s="715"/>
    </row>
    <row r="101" spans="1:6" ht="15.75" hidden="1" thickBot="1" x14ac:dyDescent="0.3">
      <c r="A101" s="1519" t="s">
        <v>85</v>
      </c>
      <c r="B101" s="519"/>
      <c r="C101" s="1485">
        <f>SUM('BP1'!J167,'BP2'!J168,'BP3'!J166,'BP4'!J166,'BP5'!J166)</f>
        <v>0</v>
      </c>
      <c r="D101" s="1523"/>
      <c r="E101" s="534"/>
      <c r="F101" s="715"/>
    </row>
    <row r="102" spans="1:6" ht="15.75" hidden="1" thickBot="1" x14ac:dyDescent="0.3">
      <c r="A102" s="1519" t="s">
        <v>86</v>
      </c>
      <c r="B102" s="519"/>
      <c r="C102" s="1486">
        <f>SUM('BP1'!J168,'BP2'!J169,'BP3'!J167,'BP4'!J167,'BP5'!J167)</f>
        <v>0</v>
      </c>
      <c r="D102" s="1523"/>
      <c r="E102" s="1889"/>
      <c r="F102" s="715"/>
    </row>
    <row r="103" spans="1:6" hidden="1" x14ac:dyDescent="0.25">
      <c r="A103" s="1880"/>
      <c r="B103" s="1888"/>
      <c r="C103" s="1521"/>
      <c r="D103" s="1521"/>
      <c r="E103" s="1890"/>
      <c r="F103" s="715"/>
    </row>
    <row r="104" spans="1:6" ht="15.75" hidden="1" thickBot="1" x14ac:dyDescent="0.3">
      <c r="A104" s="1522"/>
      <c r="B104" s="1521"/>
      <c r="C104" s="1521"/>
      <c r="D104" s="1521"/>
      <c r="E104" s="1521"/>
      <c r="F104" s="715"/>
    </row>
    <row r="105" spans="1:6" ht="15.75" thickBot="1" x14ac:dyDescent="0.3">
      <c r="A105" s="1886" t="s">
        <v>152</v>
      </c>
      <c r="B105" s="1521"/>
      <c r="C105" s="1521"/>
      <c r="D105" s="1899">
        <f>SUM('BP1'!K171,'BP2'!K172,'BP3'!K172,'BP4'!K172,'BP5'!K172)</f>
        <v>0</v>
      </c>
      <c r="E105" s="1524">
        <f>D105</f>
        <v>0</v>
      </c>
      <c r="F105" s="715"/>
    </row>
    <row r="106" spans="1:6" ht="15.75" hidden="1" thickBot="1" x14ac:dyDescent="0.3">
      <c r="A106" s="1522"/>
      <c r="B106" s="1521"/>
      <c r="C106" s="1521"/>
      <c r="D106" s="1521"/>
      <c r="E106" s="1891"/>
      <c r="F106" s="715"/>
    </row>
    <row r="107" spans="1:6" ht="15.75" hidden="1" thickBot="1" x14ac:dyDescent="0.3">
      <c r="A107" s="1887" t="s">
        <v>32</v>
      </c>
      <c r="B107" s="1524">
        <f>SUM(B94,B95,B96,B97,B98)</f>
        <v>0</v>
      </c>
      <c r="C107" s="1524">
        <f>SUM(C94,C95,C96,C97,C98)</f>
        <v>0</v>
      </c>
      <c r="D107" s="1524">
        <f>SUM(D98,D105)</f>
        <v>0</v>
      </c>
      <c r="E107" s="1524">
        <f>SUM(E94,E95,E96,E97,E98,E105)</f>
        <v>0</v>
      </c>
      <c r="F107" s="715"/>
    </row>
    <row r="108" spans="1:6" ht="15.75" hidden="1" thickBot="1" x14ac:dyDescent="0.3">
      <c r="A108" s="1903"/>
      <c r="B108" s="1883"/>
      <c r="C108" s="1883"/>
      <c r="D108" s="1883"/>
      <c r="E108" s="1883"/>
      <c r="F108" s="715"/>
    </row>
    <row r="109" spans="1:6" ht="15.75" thickBot="1" x14ac:dyDescent="0.3">
      <c r="A109" s="1250"/>
      <c r="B109" s="519"/>
      <c r="C109" s="31"/>
      <c r="D109" s="534"/>
      <c r="E109" s="262"/>
      <c r="F109" s="715"/>
    </row>
    <row r="110" spans="1:6" ht="15.75" thickBot="1" x14ac:dyDescent="0.3">
      <c r="A110" s="1904" t="s">
        <v>33</v>
      </c>
      <c r="B110" s="1524">
        <f>SUM(B85,B87,B89,B91,B107)</f>
        <v>0</v>
      </c>
      <c r="C110" s="1544">
        <f>SUM(C85,C87,C89,C91,C107)</f>
        <v>0</v>
      </c>
      <c r="D110" s="1524">
        <f>D107</f>
        <v>0</v>
      </c>
      <c r="E110" s="1510">
        <f>SUM(E85,E87,E89,E91,E107)</f>
        <v>0</v>
      </c>
      <c r="F110" s="715"/>
    </row>
    <row r="111" spans="1:6" ht="15.75" thickBot="1" x14ac:dyDescent="0.3">
      <c r="A111" s="1900" t="s">
        <v>34</v>
      </c>
      <c r="B111" s="1545">
        <f>SUM(B85,B87,B94,B95,B97)</f>
        <v>0</v>
      </c>
      <c r="C111" s="1529">
        <f>SUM('BP1'!J178,'BP2'!J179,'BP3'!J179,'BP4'!J179,'BP5'!J179)</f>
        <v>0</v>
      </c>
      <c r="D111" s="1528"/>
      <c r="E111" s="1549"/>
      <c r="F111" s="1180"/>
    </row>
    <row r="112" spans="1:6" ht="15.75" thickBot="1" x14ac:dyDescent="0.3">
      <c r="A112" s="1525"/>
      <c r="B112" s="1546"/>
      <c r="C112" s="1527"/>
      <c r="D112" s="1528"/>
      <c r="E112" s="1549"/>
    </row>
    <row r="113" spans="1:5" ht="15.75" thickBot="1" x14ac:dyDescent="0.3">
      <c r="A113" s="1553" t="s">
        <v>35</v>
      </c>
      <c r="B113" s="1547"/>
      <c r="C113" s="1529">
        <f>SUM('BP1'!J180,'BP2'!J181,'BP3'!J181,'BP4'!J181,'BP5'!J181)</f>
        <v>0</v>
      </c>
      <c r="D113" s="1523"/>
      <c r="E113" s="1550">
        <f>SUM(E85,E87,E94,E95,E97,E99)</f>
        <v>0</v>
      </c>
    </row>
    <row r="114" spans="1:5" ht="15.75" thickBot="1" x14ac:dyDescent="0.3">
      <c r="A114" s="1554" t="s">
        <v>44</v>
      </c>
      <c r="B114" s="1545">
        <f>ROUNDDOWN(0.29*B111,0)</f>
        <v>0</v>
      </c>
      <c r="C114" s="1529">
        <f>SUM('BP1'!J181,'BP2'!J182,'BP3'!J182,'BP4'!J182,'BP5'!J182)</f>
        <v>0</v>
      </c>
      <c r="D114" s="1523"/>
      <c r="E114" s="1551">
        <f>ROUNDDOWN(E113*0.29,0)</f>
        <v>0</v>
      </c>
    </row>
    <row r="115" spans="1:5" ht="15.75" thickBot="1" x14ac:dyDescent="0.3">
      <c r="A115" s="1555" t="s">
        <v>45</v>
      </c>
      <c r="B115" s="1547"/>
      <c r="C115" s="1529">
        <f>SUM('BP1'!J182,'BP2'!J183,'BP3'!J183,'BP4'!J183,'BP5'!J183)</f>
        <v>0</v>
      </c>
      <c r="D115" s="1523"/>
      <c r="E115" s="1552"/>
    </row>
    <row r="116" spans="1:5" ht="15.75" thickBot="1" x14ac:dyDescent="0.3">
      <c r="A116" s="1556" t="s">
        <v>139</v>
      </c>
      <c r="B116" s="1548"/>
      <c r="C116" s="1529">
        <f>SUM('BP1'!J183,'BP2'!J184,'BP3'!J184,'BP4'!J184,'BP5'!J184)</f>
        <v>0</v>
      </c>
      <c r="D116" s="1531"/>
      <c r="E116" s="1552"/>
    </row>
    <row r="117" spans="1:5" ht="15.75" thickBot="1" x14ac:dyDescent="0.3">
      <c r="A117" s="1556" t="s">
        <v>125</v>
      </c>
      <c r="B117" s="1530"/>
      <c r="C117" s="1529">
        <f>SUM('BP1'!J184,'BP2'!J185,'BP3'!J185,'BP4'!J185,'BP5'!J185)</f>
        <v>0</v>
      </c>
      <c r="D117" s="1505"/>
      <c r="E117" s="1506"/>
    </row>
    <row r="118" spans="1:5" ht="15.75" thickBot="1" x14ac:dyDescent="0.3">
      <c r="A118" s="1904" t="s">
        <v>289</v>
      </c>
      <c r="B118" s="1883"/>
      <c r="C118" s="1539">
        <f>SUM('BP1'!J185,'BP2'!J186,'BP3'!J186,'BP4'!J186,'BP5'!J186)</f>
        <v>0</v>
      </c>
      <c r="D118" s="1909"/>
      <c r="E118" s="1524">
        <f>C118</f>
        <v>0</v>
      </c>
    </row>
    <row r="119" spans="1:5" x14ac:dyDescent="0.25">
      <c r="A119" s="1526" t="s">
        <v>81</v>
      </c>
      <c r="B119" s="1532">
        <f>IF('Cover Sheet and Summary'!B27="yes",B111*0.31,0)</f>
        <v>0</v>
      </c>
      <c r="C119" s="1533"/>
      <c r="D119" s="1884"/>
      <c r="E119" s="1534"/>
    </row>
    <row r="120" spans="1:5" x14ac:dyDescent="0.25">
      <c r="A120" s="1526" t="s">
        <v>82</v>
      </c>
      <c r="B120" s="1535">
        <f>IF('Cover Sheet and Summary'!B27="yes",E114-C113,0)</f>
        <v>0</v>
      </c>
      <c r="C120" s="1533"/>
      <c r="D120" s="1884"/>
      <c r="E120" s="1534"/>
    </row>
    <row r="121" spans="1:5" ht="15.75" thickBot="1" x14ac:dyDescent="0.3">
      <c r="A121" s="1526" t="s">
        <v>87</v>
      </c>
      <c r="B121" s="1535">
        <f>IF('Cover Sheet and Summary'!B27="YES",C102,0)</f>
        <v>0</v>
      </c>
      <c r="C121" s="1533"/>
      <c r="D121" s="1884"/>
      <c r="E121" s="1534"/>
    </row>
    <row r="122" spans="1:5" ht="15.75" thickBot="1" x14ac:dyDescent="0.3">
      <c r="A122" s="1906" t="s">
        <v>83</v>
      </c>
      <c r="B122" s="1905">
        <f>IF(SUM(B119,B120,B121)&lt;0,0,SUM(B119,B120,B121))</f>
        <v>0</v>
      </c>
      <c r="C122" s="1908"/>
      <c r="D122" s="530"/>
      <c r="E122" s="1510">
        <f>B122</f>
        <v>0</v>
      </c>
    </row>
    <row r="123" spans="1:5" ht="15.75" thickBot="1" x14ac:dyDescent="0.3">
      <c r="A123" s="1907"/>
      <c r="B123" s="33"/>
      <c r="C123" s="660"/>
      <c r="D123" s="521"/>
      <c r="E123" s="1251"/>
    </row>
    <row r="124" spans="1:5" ht="15.75" thickBot="1" x14ac:dyDescent="0.3">
      <c r="A124" s="1536" t="s">
        <v>36</v>
      </c>
      <c r="B124" s="1537">
        <f>SUM(B110,B122)</f>
        <v>0</v>
      </c>
      <c r="C124" s="1538">
        <f>SUM(C110,C118)</f>
        <v>0</v>
      </c>
      <c r="D124" s="1538">
        <f>D110</f>
        <v>0</v>
      </c>
      <c r="E124" s="1539">
        <f>SUM(B124,C124,D124)</f>
        <v>0</v>
      </c>
    </row>
    <row r="125" spans="1:5" x14ac:dyDescent="0.25">
      <c r="A125" s="1252"/>
      <c r="B125" s="3072" t="s">
        <v>14</v>
      </c>
      <c r="C125" s="3073"/>
      <c r="D125" s="3074"/>
      <c r="E125" s="1540" t="s">
        <v>50</v>
      </c>
    </row>
    <row r="126" spans="1:5" ht="15.75" thickBot="1" x14ac:dyDescent="0.3">
      <c r="A126" s="1252"/>
      <c r="B126" s="1541" t="s">
        <v>16</v>
      </c>
      <c r="C126" s="1542" t="s">
        <v>8</v>
      </c>
      <c r="D126" s="1542" t="s">
        <v>151</v>
      </c>
      <c r="E126" s="1543" t="s">
        <v>15</v>
      </c>
    </row>
  </sheetData>
  <sheetProtection selectLockedCells="1"/>
  <mergeCells count="7">
    <mergeCell ref="B1:E1"/>
    <mergeCell ref="B2:E2"/>
    <mergeCell ref="B7:D7"/>
    <mergeCell ref="B125:D125"/>
    <mergeCell ref="E5:F5"/>
    <mergeCell ref="B4:E4"/>
    <mergeCell ref="B5:C5"/>
  </mergeCells>
  <dataValidations count="1">
    <dataValidation allowBlank="1" showErrorMessage="1" errorTitle="STOP!!!" error="You cannot enter data in these cells. Only the gray and orange cells allow user entry." sqref="E105" xr:uid="{00000000-0002-0000-0E00-000000000000}"/>
  </dataValidations>
  <printOptions horizontalCentered="1" verticalCentered="1"/>
  <pageMargins left="0" right="0" top="0" bottom="0" header="0" footer="0"/>
  <pageSetup scale="75" fitToWidth="0" fitToHeight="0" orientation="portrait" r:id="rId1"/>
  <headerFooter>
    <oddFooter>&amp;L&amp;D&amp;C&amp;F&amp;R&amp;T&amp;D</oddFooter>
  </headerFooter>
  <rowBreaks count="1" manualBreakCount="1">
    <brk id="35" max="16383" man="1"/>
  </row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7"/>
  <dimension ref="A1:O127"/>
  <sheetViews>
    <sheetView workbookViewId="0">
      <selection sqref="A1:K1"/>
    </sheetView>
  </sheetViews>
  <sheetFormatPr defaultRowHeight="15" x14ac:dyDescent="0.25"/>
  <cols>
    <col min="1" max="1" width="33" customWidth="1"/>
    <col min="2" max="2" width="22.140625" customWidth="1"/>
    <col min="3" max="3" width="12.42578125" customWidth="1"/>
    <col min="4" max="4" width="10.140625" customWidth="1"/>
    <col min="5" max="5" width="13.140625" customWidth="1"/>
    <col min="6" max="6" width="10.7109375" customWidth="1"/>
    <col min="7" max="7" width="8.42578125" customWidth="1"/>
    <col min="8" max="8" width="7.140625" customWidth="1"/>
    <col min="9" max="9" width="8.140625" customWidth="1"/>
    <col min="10" max="10" width="10.42578125" style="47" bestFit="1" customWidth="1"/>
    <col min="11" max="11" width="12.85546875" customWidth="1"/>
  </cols>
  <sheetData>
    <row r="1" spans="1:15" ht="15.75" x14ac:dyDescent="0.25">
      <c r="A1" s="2855" t="s">
        <v>200</v>
      </c>
      <c r="B1" s="2855"/>
      <c r="C1" s="2855"/>
      <c r="D1" s="2855"/>
      <c r="E1" s="2855"/>
      <c r="F1" s="2855"/>
      <c r="G1" s="2855"/>
      <c r="H1" s="2855"/>
      <c r="I1" s="2855"/>
      <c r="J1" s="2855"/>
      <c r="K1" s="2855"/>
    </row>
    <row r="2" spans="1:15" ht="15.75" thickBot="1" x14ac:dyDescent="0.3"/>
    <row r="3" spans="1:15" x14ac:dyDescent="0.25">
      <c r="A3" s="711" t="s">
        <v>23</v>
      </c>
      <c r="B3" s="712"/>
      <c r="C3" s="712"/>
      <c r="D3" s="712"/>
      <c r="E3" s="2985" t="s">
        <v>174</v>
      </c>
      <c r="F3" s="2986"/>
      <c r="G3" s="2986"/>
      <c r="H3" s="2987"/>
      <c r="I3" s="712"/>
      <c r="J3" s="713"/>
      <c r="K3" s="712"/>
      <c r="L3" s="712"/>
      <c r="M3" s="712"/>
      <c r="N3" s="712"/>
      <c r="O3" s="714"/>
    </row>
    <row r="4" spans="1:15" x14ac:dyDescent="0.25">
      <c r="A4" s="243"/>
      <c r="B4" s="38"/>
      <c r="C4" s="38"/>
      <c r="D4" s="38"/>
      <c r="E4" s="694" t="s">
        <v>180</v>
      </c>
      <c r="F4" s="110" t="s">
        <v>175</v>
      </c>
      <c r="G4" s="110" t="s">
        <v>184</v>
      </c>
      <c r="H4" s="699"/>
      <c r="I4" s="38"/>
      <c r="J4" s="110" t="s">
        <v>182</v>
      </c>
      <c r="K4" s="110" t="s">
        <v>178</v>
      </c>
      <c r="L4" s="159"/>
      <c r="M4" s="38"/>
      <c r="N4" s="38"/>
      <c r="O4" s="715"/>
    </row>
    <row r="5" spans="1:15" x14ac:dyDescent="0.25">
      <c r="A5" s="716" t="s">
        <v>54</v>
      </c>
      <c r="B5" s="110" t="s">
        <v>56</v>
      </c>
      <c r="C5" s="110" t="s">
        <v>51</v>
      </c>
      <c r="D5" s="110" t="s">
        <v>52</v>
      </c>
      <c r="E5" s="694" t="s">
        <v>181</v>
      </c>
      <c r="F5" s="110" t="s">
        <v>176</v>
      </c>
      <c r="G5" s="110" t="s">
        <v>173</v>
      </c>
      <c r="H5" s="695" t="s">
        <v>15</v>
      </c>
      <c r="I5" s="110" t="s">
        <v>55</v>
      </c>
      <c r="J5" s="110" t="s">
        <v>183</v>
      </c>
      <c r="K5" s="110" t="s">
        <v>177</v>
      </c>
      <c r="L5" s="110" t="s">
        <v>57</v>
      </c>
      <c r="M5" s="110" t="s">
        <v>3</v>
      </c>
      <c r="N5" s="110" t="s">
        <v>68</v>
      </c>
      <c r="O5" s="695" t="s">
        <v>15</v>
      </c>
    </row>
    <row r="6" spans="1:15" x14ac:dyDescent="0.25">
      <c r="A6" s="243"/>
      <c r="B6" s="692" t="s">
        <v>171</v>
      </c>
      <c r="C6" s="157">
        <v>0</v>
      </c>
      <c r="D6" s="440">
        <v>0</v>
      </c>
      <c r="E6" s="696">
        <v>0</v>
      </c>
      <c r="F6" s="701">
        <v>0</v>
      </c>
      <c r="G6" s="692">
        <v>15</v>
      </c>
      <c r="H6" s="697">
        <f>SUM(F6,G6*D6)*E6</f>
        <v>0</v>
      </c>
      <c r="I6" s="693">
        <v>147</v>
      </c>
      <c r="J6" s="704">
        <v>0</v>
      </c>
      <c r="K6" s="158">
        <v>0</v>
      </c>
      <c r="L6" s="196">
        <v>0</v>
      </c>
      <c r="M6" s="286">
        <v>0</v>
      </c>
      <c r="N6" s="200">
        <f>SUM((C6*D6*I6),(H6*0.42),(C6*K6),(C6*L6),(C6*J6),M6)</f>
        <v>0</v>
      </c>
      <c r="O6" s="717"/>
    </row>
    <row r="7" spans="1:15" x14ac:dyDescent="0.25">
      <c r="A7" s="243"/>
      <c r="B7" s="692" t="s">
        <v>172</v>
      </c>
      <c r="C7" s="157">
        <v>0</v>
      </c>
      <c r="D7" s="440">
        <v>0</v>
      </c>
      <c r="E7" s="696"/>
      <c r="F7" s="701"/>
      <c r="G7" s="692">
        <v>15</v>
      </c>
      <c r="H7" s="697">
        <f t="shared" ref="H7:H15" si="0">SUM(F7,G7)*E7</f>
        <v>0</v>
      </c>
      <c r="I7" s="693">
        <v>147</v>
      </c>
      <c r="J7" s="704">
        <v>0</v>
      </c>
      <c r="K7" s="158">
        <v>0</v>
      </c>
      <c r="L7" s="196">
        <v>0</v>
      </c>
      <c r="M7" s="286">
        <v>0</v>
      </c>
      <c r="N7" s="201">
        <f t="shared" ref="N7:N15" si="1">SUM((C7*D7*I7),(H7*0.42),(C7*K7),(C7*L7),M7)</f>
        <v>0</v>
      </c>
      <c r="O7" s="717"/>
    </row>
    <row r="8" spans="1:15" x14ac:dyDescent="0.25">
      <c r="A8" s="243"/>
      <c r="B8" s="157"/>
      <c r="C8" s="157">
        <v>0</v>
      </c>
      <c r="D8" s="440">
        <v>0</v>
      </c>
      <c r="E8" s="696"/>
      <c r="F8" s="701"/>
      <c r="G8" s="692">
        <v>15</v>
      </c>
      <c r="H8" s="697">
        <f t="shared" si="0"/>
        <v>0</v>
      </c>
      <c r="I8" s="693">
        <v>123</v>
      </c>
      <c r="J8" s="704">
        <v>0</v>
      </c>
      <c r="K8" s="158">
        <v>0</v>
      </c>
      <c r="L8" s="196">
        <v>0</v>
      </c>
      <c r="M8" s="286">
        <v>0</v>
      </c>
      <c r="N8" s="201">
        <f t="shared" si="1"/>
        <v>0</v>
      </c>
      <c r="O8" s="717"/>
    </row>
    <row r="9" spans="1:15" x14ac:dyDescent="0.25">
      <c r="A9" s="243"/>
      <c r="B9" s="157"/>
      <c r="C9" s="157">
        <v>0</v>
      </c>
      <c r="D9" s="440">
        <v>0</v>
      </c>
      <c r="E9" s="696"/>
      <c r="F9" s="701"/>
      <c r="G9" s="692">
        <v>15</v>
      </c>
      <c r="H9" s="697">
        <f t="shared" si="0"/>
        <v>0</v>
      </c>
      <c r="I9" s="693">
        <v>123</v>
      </c>
      <c r="J9" s="704">
        <v>0</v>
      </c>
      <c r="K9" s="158">
        <v>0</v>
      </c>
      <c r="L9" s="196">
        <v>0</v>
      </c>
      <c r="M9" s="286">
        <v>0</v>
      </c>
      <c r="N9" s="201">
        <f t="shared" si="1"/>
        <v>0</v>
      </c>
      <c r="O9" s="717"/>
    </row>
    <row r="10" spans="1:15" x14ac:dyDescent="0.25">
      <c r="A10" s="243"/>
      <c r="B10" s="157"/>
      <c r="C10" s="157">
        <v>0</v>
      </c>
      <c r="D10" s="440">
        <v>0</v>
      </c>
      <c r="E10" s="696"/>
      <c r="F10" s="701"/>
      <c r="G10" s="692">
        <v>15</v>
      </c>
      <c r="H10" s="697">
        <f t="shared" si="0"/>
        <v>0</v>
      </c>
      <c r="I10" s="693">
        <v>123</v>
      </c>
      <c r="J10" s="704">
        <v>0</v>
      </c>
      <c r="K10" s="158">
        <v>0</v>
      </c>
      <c r="L10" s="196">
        <v>0</v>
      </c>
      <c r="M10" s="286">
        <v>0</v>
      </c>
      <c r="N10" s="201">
        <f t="shared" si="1"/>
        <v>0</v>
      </c>
      <c r="O10" s="717"/>
    </row>
    <row r="11" spans="1:15" x14ac:dyDescent="0.25">
      <c r="A11" s="243"/>
      <c r="B11" s="157"/>
      <c r="C11" s="157">
        <v>0</v>
      </c>
      <c r="D11" s="440">
        <v>0</v>
      </c>
      <c r="E11" s="696"/>
      <c r="F11" s="701"/>
      <c r="G11" s="692">
        <v>15</v>
      </c>
      <c r="H11" s="697">
        <f t="shared" si="0"/>
        <v>0</v>
      </c>
      <c r="I11" s="693">
        <v>123</v>
      </c>
      <c r="J11" s="704">
        <v>0</v>
      </c>
      <c r="K11" s="158">
        <v>0</v>
      </c>
      <c r="L11" s="196">
        <v>0</v>
      </c>
      <c r="M11" s="286">
        <v>0</v>
      </c>
      <c r="N11" s="201">
        <f t="shared" si="1"/>
        <v>0</v>
      </c>
      <c r="O11" s="717"/>
    </row>
    <row r="12" spans="1:15" x14ac:dyDescent="0.25">
      <c r="A12" s="243"/>
      <c r="B12" s="157"/>
      <c r="C12" s="157">
        <v>0</v>
      </c>
      <c r="D12" s="440">
        <v>0</v>
      </c>
      <c r="E12" s="696"/>
      <c r="F12" s="701"/>
      <c r="G12" s="692">
        <v>15</v>
      </c>
      <c r="H12" s="697">
        <f t="shared" si="0"/>
        <v>0</v>
      </c>
      <c r="I12" s="693">
        <v>123</v>
      </c>
      <c r="J12" s="704">
        <v>0</v>
      </c>
      <c r="K12" s="158">
        <v>0</v>
      </c>
      <c r="L12" s="196">
        <v>0</v>
      </c>
      <c r="M12" s="286">
        <v>0</v>
      </c>
      <c r="N12" s="201">
        <f t="shared" si="1"/>
        <v>0</v>
      </c>
      <c r="O12" s="717"/>
    </row>
    <row r="13" spans="1:15" x14ac:dyDescent="0.25">
      <c r="A13" s="243"/>
      <c r="B13" s="157"/>
      <c r="C13" s="157">
        <v>0</v>
      </c>
      <c r="D13" s="440">
        <v>0</v>
      </c>
      <c r="E13" s="696"/>
      <c r="F13" s="701"/>
      <c r="G13" s="692">
        <v>15</v>
      </c>
      <c r="H13" s="697">
        <f t="shared" si="0"/>
        <v>0</v>
      </c>
      <c r="I13" s="693">
        <v>123</v>
      </c>
      <c r="J13" s="704">
        <v>0</v>
      </c>
      <c r="K13" s="158">
        <v>0</v>
      </c>
      <c r="L13" s="196">
        <v>0</v>
      </c>
      <c r="M13" s="286">
        <v>0</v>
      </c>
      <c r="N13" s="201">
        <f t="shared" si="1"/>
        <v>0</v>
      </c>
      <c r="O13" s="717"/>
    </row>
    <row r="14" spans="1:15" x14ac:dyDescent="0.25">
      <c r="A14" s="243"/>
      <c r="B14" s="157"/>
      <c r="C14" s="157">
        <v>0</v>
      </c>
      <c r="D14" s="440">
        <v>0</v>
      </c>
      <c r="E14" s="696"/>
      <c r="F14" s="701"/>
      <c r="G14" s="692">
        <v>15</v>
      </c>
      <c r="H14" s="697">
        <f t="shared" si="0"/>
        <v>0</v>
      </c>
      <c r="I14" s="693">
        <v>123</v>
      </c>
      <c r="J14" s="704">
        <v>0</v>
      </c>
      <c r="K14" s="158">
        <v>0</v>
      </c>
      <c r="L14" s="196">
        <v>0</v>
      </c>
      <c r="M14" s="286">
        <v>0</v>
      </c>
      <c r="N14" s="201">
        <f t="shared" si="1"/>
        <v>0</v>
      </c>
      <c r="O14" s="717"/>
    </row>
    <row r="15" spans="1:15" ht="15.75" thickBot="1" x14ac:dyDescent="0.3">
      <c r="A15" s="243"/>
      <c r="B15" s="157"/>
      <c r="C15" s="157">
        <v>0</v>
      </c>
      <c r="D15" s="440">
        <v>0</v>
      </c>
      <c r="E15" s="698"/>
      <c r="F15" s="702"/>
      <c r="G15" s="700">
        <v>15</v>
      </c>
      <c r="H15" s="697">
        <f t="shared" si="0"/>
        <v>0</v>
      </c>
      <c r="I15" s="693">
        <v>123</v>
      </c>
      <c r="J15" s="704">
        <v>0</v>
      </c>
      <c r="K15" s="158">
        <v>0</v>
      </c>
      <c r="L15" s="196">
        <v>0</v>
      </c>
      <c r="M15" s="286">
        <v>0</v>
      </c>
      <c r="N15" s="202">
        <f t="shared" si="1"/>
        <v>0</v>
      </c>
      <c r="O15" s="717"/>
    </row>
    <row r="16" spans="1:15" ht="15.75" thickBot="1" x14ac:dyDescent="0.3">
      <c r="A16" s="243"/>
      <c r="B16" s="197"/>
      <c r="C16" s="197"/>
      <c r="D16" s="197"/>
      <c r="E16" s="197"/>
      <c r="F16" s="703"/>
      <c r="G16" s="197"/>
      <c r="H16" s="197"/>
      <c r="I16" s="197"/>
      <c r="J16" s="197"/>
      <c r="K16" s="197"/>
      <c r="L16" s="197"/>
      <c r="M16" s="197"/>
      <c r="N16" s="194"/>
      <c r="O16" s="718">
        <f>ROUNDDOWN(SUM(N6,N7,N8,N9,N10,N11,N12,N13,N14,N15),0)</f>
        <v>0</v>
      </c>
    </row>
    <row r="17" spans="1:15" x14ac:dyDescent="0.25">
      <c r="A17" s="243"/>
      <c r="B17" s="197"/>
      <c r="C17" s="197"/>
      <c r="D17" s="197"/>
      <c r="E17" s="705" t="s">
        <v>180</v>
      </c>
      <c r="F17" s="706"/>
      <c r="G17" s="726" t="s">
        <v>184</v>
      </c>
      <c r="H17" s="707"/>
      <c r="I17" s="197"/>
      <c r="J17" s="198" t="s">
        <v>182</v>
      </c>
      <c r="K17" s="198" t="s">
        <v>179</v>
      </c>
      <c r="L17" s="197"/>
      <c r="M17" s="197"/>
      <c r="N17" s="194"/>
      <c r="O17" s="719"/>
    </row>
    <row r="18" spans="1:15" x14ac:dyDescent="0.25">
      <c r="A18" s="720" t="s">
        <v>53</v>
      </c>
      <c r="B18" s="193" t="s">
        <v>56</v>
      </c>
      <c r="C18" s="193" t="s">
        <v>51</v>
      </c>
      <c r="D18" s="193" t="s">
        <v>52</v>
      </c>
      <c r="E18" s="708" t="s">
        <v>181</v>
      </c>
      <c r="F18" s="193" t="s">
        <v>176</v>
      </c>
      <c r="G18" s="193" t="s">
        <v>173</v>
      </c>
      <c r="H18" s="709" t="s">
        <v>15</v>
      </c>
      <c r="I18" s="193" t="s">
        <v>55</v>
      </c>
      <c r="J18" s="193" t="s">
        <v>183</v>
      </c>
      <c r="K18" s="193" t="s">
        <v>177</v>
      </c>
      <c r="L18" s="193" t="s">
        <v>57</v>
      </c>
      <c r="M18" s="193" t="s">
        <v>3</v>
      </c>
      <c r="N18" s="195" t="s">
        <v>68</v>
      </c>
      <c r="O18" s="721"/>
    </row>
    <row r="19" spans="1:15" x14ac:dyDescent="0.25">
      <c r="A19" s="243"/>
      <c r="B19" s="157"/>
      <c r="C19" s="157">
        <v>0</v>
      </c>
      <c r="D19" s="440">
        <v>0</v>
      </c>
      <c r="E19" s="696"/>
      <c r="F19" s="701"/>
      <c r="G19" s="692">
        <v>15</v>
      </c>
      <c r="H19" s="697">
        <f t="shared" ref="H19:H23" si="2">SUM(F19,G19)*E19</f>
        <v>0</v>
      </c>
      <c r="I19" s="704">
        <v>0</v>
      </c>
      <c r="J19" s="704">
        <v>0</v>
      </c>
      <c r="K19" s="158">
        <v>0</v>
      </c>
      <c r="L19" s="158">
        <v>0</v>
      </c>
      <c r="M19" s="158">
        <v>0</v>
      </c>
      <c r="N19" s="200">
        <f>SUM((C19*D19*I19),(H19*0.42),(C19*K19),(C19*L19),M19)</f>
        <v>0</v>
      </c>
      <c r="O19" s="717"/>
    </row>
    <row r="20" spans="1:15" x14ac:dyDescent="0.25">
      <c r="A20" s="243"/>
      <c r="B20" s="157"/>
      <c r="C20" s="157">
        <v>0</v>
      </c>
      <c r="D20" s="440">
        <v>0</v>
      </c>
      <c r="E20" s="696"/>
      <c r="F20" s="701"/>
      <c r="G20" s="692">
        <v>15</v>
      </c>
      <c r="H20" s="697">
        <f t="shared" si="2"/>
        <v>0</v>
      </c>
      <c r="I20" s="704">
        <v>0</v>
      </c>
      <c r="J20" s="704">
        <v>0</v>
      </c>
      <c r="K20" s="158">
        <v>0</v>
      </c>
      <c r="L20" s="158">
        <v>0</v>
      </c>
      <c r="M20" s="158">
        <v>0</v>
      </c>
      <c r="N20" s="201">
        <f>SUM((C20*D20*I20),(H20*0.42),(C20*K20),(C20*L20),M20)</f>
        <v>0</v>
      </c>
      <c r="O20" s="717"/>
    </row>
    <row r="21" spans="1:15" x14ac:dyDescent="0.25">
      <c r="A21" s="243"/>
      <c r="B21" s="157"/>
      <c r="C21" s="157">
        <v>0</v>
      </c>
      <c r="D21" s="440">
        <v>0</v>
      </c>
      <c r="E21" s="696"/>
      <c r="F21" s="701"/>
      <c r="G21" s="692">
        <v>15</v>
      </c>
      <c r="H21" s="697">
        <f t="shared" si="2"/>
        <v>0</v>
      </c>
      <c r="I21" s="704">
        <v>0</v>
      </c>
      <c r="J21" s="704">
        <v>0</v>
      </c>
      <c r="K21" s="158">
        <v>0</v>
      </c>
      <c r="L21" s="158">
        <v>0</v>
      </c>
      <c r="M21" s="158">
        <v>0</v>
      </c>
      <c r="N21" s="201">
        <f>SUM((C21*D21*I21),(H21*0.42),(C21*K21),(C21*L21),M21)</f>
        <v>0</v>
      </c>
      <c r="O21" s="717"/>
    </row>
    <row r="22" spans="1:15" x14ac:dyDescent="0.25">
      <c r="A22" s="243"/>
      <c r="B22" s="157"/>
      <c r="C22" s="157">
        <v>0</v>
      </c>
      <c r="D22" s="440">
        <v>0</v>
      </c>
      <c r="E22" s="696"/>
      <c r="F22" s="701"/>
      <c r="G22" s="692">
        <v>15</v>
      </c>
      <c r="H22" s="697">
        <f t="shared" si="2"/>
        <v>0</v>
      </c>
      <c r="I22" s="704">
        <v>0</v>
      </c>
      <c r="J22" s="704">
        <v>0</v>
      </c>
      <c r="K22" s="158">
        <v>0</v>
      </c>
      <c r="L22" s="158">
        <v>0</v>
      </c>
      <c r="M22" s="158">
        <v>0</v>
      </c>
      <c r="N22" s="201">
        <f>SUM((C22*D22*I22),(H22*0.42),(C22*K22),(C22*L22),M22)</f>
        <v>0</v>
      </c>
      <c r="O22" s="717"/>
    </row>
    <row r="23" spans="1:15" ht="15.75" thickBot="1" x14ac:dyDescent="0.3">
      <c r="A23" s="243"/>
      <c r="B23" s="157"/>
      <c r="C23" s="157">
        <v>0</v>
      </c>
      <c r="D23" s="440">
        <v>0</v>
      </c>
      <c r="E23" s="698"/>
      <c r="F23" s="702"/>
      <c r="G23" s="700">
        <v>15</v>
      </c>
      <c r="H23" s="697">
        <f t="shared" si="2"/>
        <v>0</v>
      </c>
      <c r="I23" s="704">
        <v>0</v>
      </c>
      <c r="J23" s="704">
        <v>0</v>
      </c>
      <c r="K23" s="158">
        <v>0</v>
      </c>
      <c r="L23" s="158">
        <v>0</v>
      </c>
      <c r="M23" s="158">
        <v>0</v>
      </c>
      <c r="N23" s="202">
        <f>SUM((C23*D23*I23),(H23*0.42),(C23*K23),(C23*L23),M23)</f>
        <v>0</v>
      </c>
      <c r="O23" s="717"/>
    </row>
    <row r="24" spans="1:15" x14ac:dyDescent="0.25">
      <c r="A24" s="243"/>
      <c r="B24" s="197"/>
      <c r="C24" s="197"/>
      <c r="D24" s="197"/>
      <c r="E24" s="197"/>
      <c r="F24" s="197"/>
      <c r="G24" s="197"/>
      <c r="H24" s="197"/>
      <c r="I24" s="197"/>
      <c r="J24" s="197"/>
      <c r="K24" s="197"/>
      <c r="L24" s="197"/>
      <c r="M24" s="197"/>
      <c r="N24" s="194"/>
      <c r="O24" s="718">
        <f>ROUNDDOWN(SUM(N19,N20,N21,N22,N23),0)</f>
        <v>0</v>
      </c>
    </row>
    <row r="25" spans="1:15" x14ac:dyDescent="0.25">
      <c r="A25" s="243"/>
      <c r="B25" s="197"/>
      <c r="C25" s="197"/>
      <c r="D25" s="197"/>
      <c r="E25" s="197"/>
      <c r="F25" s="197"/>
      <c r="G25" s="197"/>
      <c r="H25" s="197"/>
      <c r="I25" s="197"/>
      <c r="J25" s="198" t="s">
        <v>182</v>
      </c>
      <c r="K25" s="198" t="s">
        <v>179</v>
      </c>
      <c r="L25" s="197"/>
      <c r="M25" s="197"/>
      <c r="N25" s="194"/>
      <c r="O25" s="717"/>
    </row>
    <row r="26" spans="1:15" x14ac:dyDescent="0.25">
      <c r="A26" s="716" t="s">
        <v>58</v>
      </c>
      <c r="B26" s="193" t="s">
        <v>56</v>
      </c>
      <c r="C26" s="193" t="s">
        <v>51</v>
      </c>
      <c r="D26" s="193" t="s">
        <v>52</v>
      </c>
      <c r="E26" s="193"/>
      <c r="F26" s="193"/>
      <c r="G26" s="193"/>
      <c r="H26" s="193"/>
      <c r="I26" s="193" t="s">
        <v>55</v>
      </c>
      <c r="J26" s="193" t="s">
        <v>183</v>
      </c>
      <c r="K26" s="193" t="s">
        <v>177</v>
      </c>
      <c r="L26" s="193" t="s">
        <v>57</v>
      </c>
      <c r="M26" s="193" t="s">
        <v>3</v>
      </c>
      <c r="N26" s="195" t="s">
        <v>68</v>
      </c>
      <c r="O26" s="721"/>
    </row>
    <row r="27" spans="1:15" x14ac:dyDescent="0.25">
      <c r="A27" s="243"/>
      <c r="B27" s="157"/>
      <c r="C27" s="157">
        <v>0</v>
      </c>
      <c r="D27" s="157">
        <v>0</v>
      </c>
      <c r="E27" s="691"/>
      <c r="F27" s="691"/>
      <c r="G27" s="691"/>
      <c r="H27" s="691">
        <v>0</v>
      </c>
      <c r="I27" s="158">
        <v>0</v>
      </c>
      <c r="J27" s="704">
        <v>0</v>
      </c>
      <c r="K27" s="158">
        <v>0</v>
      </c>
      <c r="L27" s="158">
        <v>0</v>
      </c>
      <c r="M27" s="158">
        <v>0</v>
      </c>
      <c r="N27" s="200">
        <f>SUM((C27*D27*I27),(H27*0.42),(C27*K27),(C27*L27),M27)</f>
        <v>0</v>
      </c>
      <c r="O27" s="717"/>
    </row>
    <row r="28" spans="1:15" x14ac:dyDescent="0.25">
      <c r="A28" s="243"/>
      <c r="B28" s="157"/>
      <c r="C28" s="157">
        <v>0</v>
      </c>
      <c r="D28" s="157">
        <v>0</v>
      </c>
      <c r="E28" s="691"/>
      <c r="F28" s="691"/>
      <c r="G28" s="691"/>
      <c r="H28" s="691">
        <v>0</v>
      </c>
      <c r="I28" s="158">
        <v>0</v>
      </c>
      <c r="J28" s="704">
        <v>0</v>
      </c>
      <c r="K28" s="158">
        <v>0</v>
      </c>
      <c r="L28" s="158">
        <v>0</v>
      </c>
      <c r="M28" s="158">
        <v>0</v>
      </c>
      <c r="N28" s="201">
        <f>SUM((C28*D28*I28),(H28*0.42),(C28*K28),(C28*L28),M28)</f>
        <v>0</v>
      </c>
      <c r="O28" s="717"/>
    </row>
    <row r="29" spans="1:15" s="47" customFormat="1" x14ac:dyDescent="0.25">
      <c r="A29" s="243"/>
      <c r="B29" s="157"/>
      <c r="C29" s="157">
        <v>0</v>
      </c>
      <c r="D29" s="157">
        <v>0</v>
      </c>
      <c r="E29" s="691"/>
      <c r="F29" s="691"/>
      <c r="G29" s="691"/>
      <c r="H29" s="691">
        <v>0</v>
      </c>
      <c r="I29" s="158">
        <v>0</v>
      </c>
      <c r="J29" s="704">
        <v>0</v>
      </c>
      <c r="K29" s="158">
        <v>0</v>
      </c>
      <c r="L29" s="158">
        <v>0</v>
      </c>
      <c r="M29" s="158">
        <v>0</v>
      </c>
      <c r="N29" s="201">
        <f>SUM((C29*D29*I29),(H29*0.42),(C29*K29),(C29*L29),M29)</f>
        <v>0</v>
      </c>
      <c r="O29" s="717"/>
    </row>
    <row r="30" spans="1:15" x14ac:dyDescent="0.25">
      <c r="A30" s="243"/>
      <c r="B30" s="157"/>
      <c r="C30" s="157">
        <v>0</v>
      </c>
      <c r="D30" s="157">
        <v>0</v>
      </c>
      <c r="E30" s="691"/>
      <c r="F30" s="691"/>
      <c r="G30" s="691"/>
      <c r="H30" s="691">
        <v>0</v>
      </c>
      <c r="I30" s="158">
        <v>0</v>
      </c>
      <c r="J30" s="704">
        <v>0</v>
      </c>
      <c r="K30" s="158">
        <v>0</v>
      </c>
      <c r="L30" s="158">
        <v>0</v>
      </c>
      <c r="M30" s="158">
        <v>0</v>
      </c>
      <c r="N30" s="201">
        <f>SUM((C30*D30*I30),(H30*0.42),(C30*K30),(C30*L30),M30)</f>
        <v>0</v>
      </c>
      <c r="O30" s="717"/>
    </row>
    <row r="31" spans="1:15" x14ac:dyDescent="0.25">
      <c r="A31" s="243"/>
      <c r="B31" s="157"/>
      <c r="C31" s="157">
        <v>0</v>
      </c>
      <c r="D31" s="157">
        <v>0</v>
      </c>
      <c r="E31" s="691"/>
      <c r="F31" s="691"/>
      <c r="G31" s="691"/>
      <c r="H31" s="691">
        <v>0</v>
      </c>
      <c r="I31" s="158">
        <v>0</v>
      </c>
      <c r="J31" s="704">
        <v>0</v>
      </c>
      <c r="K31" s="158">
        <v>0</v>
      </c>
      <c r="L31" s="158">
        <v>0</v>
      </c>
      <c r="M31" s="158">
        <v>0</v>
      </c>
      <c r="N31" s="202">
        <f>SUM((C31*D31*I31),(H31*0.42),(C31*K31),(C31*L31),M31)</f>
        <v>0</v>
      </c>
      <c r="O31" s="717"/>
    </row>
    <row r="32" spans="1:15" x14ac:dyDescent="0.25">
      <c r="A32" s="243"/>
      <c r="B32" s="38"/>
      <c r="C32" s="38"/>
      <c r="D32" s="38"/>
      <c r="E32" s="38"/>
      <c r="F32" s="38"/>
      <c r="G32" s="38"/>
      <c r="H32" s="38"/>
      <c r="I32" s="38"/>
      <c r="J32" s="38"/>
      <c r="K32" s="194"/>
      <c r="L32" s="38"/>
      <c r="M32" s="38"/>
      <c r="N32" s="38"/>
      <c r="O32" s="718">
        <f>ROUNDDOWN(SUM(N27,N28,N29,N30,N31),0)</f>
        <v>0</v>
      </c>
    </row>
    <row r="33" spans="1:15" x14ac:dyDescent="0.25">
      <c r="A33" s="720" t="s">
        <v>185</v>
      </c>
      <c r="B33" s="38"/>
      <c r="C33" s="159"/>
      <c r="D33" s="159"/>
      <c r="E33" s="159"/>
      <c r="F33" s="38"/>
      <c r="G33" s="159"/>
      <c r="H33" s="159"/>
      <c r="I33" s="159"/>
      <c r="J33" s="38"/>
      <c r="K33" s="194"/>
      <c r="L33" s="710"/>
      <c r="M33" s="38"/>
      <c r="N33" s="38"/>
      <c r="O33" s="729">
        <f>2500*'BP5'!G125</f>
        <v>0</v>
      </c>
    </row>
    <row r="34" spans="1:15" x14ac:dyDescent="0.25">
      <c r="A34" s="720" t="s">
        <v>187</v>
      </c>
      <c r="B34" s="38"/>
      <c r="C34" s="159"/>
      <c r="D34" s="159"/>
      <c r="E34" s="159"/>
      <c r="F34" s="38"/>
      <c r="G34" s="159"/>
      <c r="H34" s="159"/>
      <c r="I34" s="159"/>
      <c r="J34" s="38"/>
      <c r="K34" s="194"/>
      <c r="L34" s="710"/>
      <c r="M34" s="38"/>
      <c r="N34" s="38"/>
      <c r="O34" s="779">
        <v>0</v>
      </c>
    </row>
    <row r="35" spans="1:15" ht="15.75" thickBot="1" x14ac:dyDescent="0.3">
      <c r="A35" s="722" t="s">
        <v>66</v>
      </c>
      <c r="B35" s="723"/>
      <c r="C35" s="723"/>
      <c r="D35" s="723"/>
      <c r="E35" s="723"/>
      <c r="F35" s="723"/>
      <c r="G35" s="723"/>
      <c r="H35" s="723"/>
      <c r="I35" s="723"/>
      <c r="J35" s="723"/>
      <c r="K35" s="724"/>
      <c r="L35" s="723"/>
      <c r="M35" s="723"/>
      <c r="N35" s="723"/>
      <c r="O35" s="725">
        <f>ROUNDDOWN(SUM(O16,O24,O32,O33,O34),0)</f>
        <v>0</v>
      </c>
    </row>
    <row r="36" spans="1:15" x14ac:dyDescent="0.25">
      <c r="A36" s="114"/>
      <c r="B36" s="115"/>
      <c r="C36" s="115"/>
      <c r="D36" s="115"/>
      <c r="E36" s="115"/>
      <c r="F36" s="115"/>
      <c r="G36" s="115"/>
      <c r="H36" s="115"/>
      <c r="I36" s="115"/>
      <c r="J36" s="160"/>
      <c r="K36" s="116"/>
      <c r="L36" s="27"/>
      <c r="M36" s="27"/>
      <c r="N36" s="27"/>
      <c r="O36" s="27"/>
    </row>
    <row r="37" spans="1:15" x14ac:dyDescent="0.25">
      <c r="A37" s="117" t="s">
        <v>24</v>
      </c>
      <c r="B37" s="118" t="s">
        <v>63</v>
      </c>
      <c r="C37" s="118" t="s">
        <v>64</v>
      </c>
      <c r="D37" s="118" t="s">
        <v>65</v>
      </c>
      <c r="E37" s="119" t="s">
        <v>15</v>
      </c>
      <c r="F37" s="48"/>
      <c r="G37" s="47"/>
      <c r="H37" s="47"/>
      <c r="I37" s="47"/>
      <c r="K37" s="47"/>
      <c r="L37" s="47"/>
      <c r="M37" s="47"/>
      <c r="N37" s="47"/>
      <c r="O37" s="47"/>
    </row>
    <row r="38" spans="1:15" x14ac:dyDescent="0.25">
      <c r="A38" s="108"/>
      <c r="B38" s="38"/>
      <c r="C38" s="38"/>
      <c r="D38" s="38"/>
      <c r="E38" s="109"/>
    </row>
    <row r="39" spans="1:15" x14ac:dyDescent="0.25">
      <c r="A39" s="108" t="s">
        <v>59</v>
      </c>
      <c r="B39" s="157"/>
      <c r="C39" s="157">
        <v>0</v>
      </c>
      <c r="D39" s="158">
        <v>0</v>
      </c>
      <c r="E39" s="130">
        <f t="shared" ref="E39:E45" si="3">C39*D39</f>
        <v>0</v>
      </c>
      <c r="I39" s="38"/>
    </row>
    <row r="40" spans="1:15" x14ac:dyDescent="0.25">
      <c r="A40" s="108" t="s">
        <v>23</v>
      </c>
      <c r="B40" s="157"/>
      <c r="C40" s="157">
        <v>0</v>
      </c>
      <c r="D40" s="158">
        <v>0</v>
      </c>
      <c r="E40" s="131">
        <f t="shared" si="3"/>
        <v>0</v>
      </c>
    </row>
    <row r="41" spans="1:15" x14ac:dyDescent="0.25">
      <c r="A41" s="108" t="s">
        <v>60</v>
      </c>
      <c r="B41" s="157"/>
      <c r="C41" s="157">
        <v>0</v>
      </c>
      <c r="D41" s="158">
        <v>0</v>
      </c>
      <c r="E41" s="131">
        <f t="shared" si="3"/>
        <v>0</v>
      </c>
    </row>
    <row r="42" spans="1:15" x14ac:dyDescent="0.25">
      <c r="A42" s="108" t="s">
        <v>61</v>
      </c>
      <c r="B42" s="157"/>
      <c r="C42" s="157">
        <v>0</v>
      </c>
      <c r="D42" s="158">
        <v>0</v>
      </c>
      <c r="E42" s="131">
        <f t="shared" si="3"/>
        <v>0</v>
      </c>
    </row>
    <row r="43" spans="1:15" x14ac:dyDescent="0.25">
      <c r="A43" s="108" t="s">
        <v>62</v>
      </c>
      <c r="B43" s="157"/>
      <c r="C43" s="157">
        <v>0</v>
      </c>
      <c r="D43" s="158">
        <v>0</v>
      </c>
      <c r="E43" s="131">
        <f t="shared" si="3"/>
        <v>0</v>
      </c>
    </row>
    <row r="44" spans="1:15" x14ac:dyDescent="0.25">
      <c r="A44" s="108" t="s">
        <v>62</v>
      </c>
      <c r="B44" s="157"/>
      <c r="C44" s="157">
        <v>0</v>
      </c>
      <c r="D44" s="158">
        <v>0</v>
      </c>
      <c r="E44" s="131">
        <f t="shared" si="3"/>
        <v>0</v>
      </c>
    </row>
    <row r="45" spans="1:15" x14ac:dyDescent="0.25">
      <c r="A45" s="108" t="s">
        <v>62</v>
      </c>
      <c r="B45" s="157"/>
      <c r="C45" s="157">
        <v>0</v>
      </c>
      <c r="D45" s="158">
        <v>0</v>
      </c>
      <c r="E45" s="132">
        <f t="shared" si="3"/>
        <v>0</v>
      </c>
    </row>
    <row r="46" spans="1:15" x14ac:dyDescent="0.25">
      <c r="A46" s="108"/>
      <c r="B46" s="38"/>
      <c r="C46" s="38"/>
      <c r="D46" s="112"/>
      <c r="E46" s="120"/>
    </row>
    <row r="47" spans="1:15" x14ac:dyDescent="0.25">
      <c r="A47" s="277" t="s">
        <v>67</v>
      </c>
      <c r="B47" s="121"/>
      <c r="C47" s="121"/>
      <c r="D47" s="122"/>
      <c r="E47" s="133">
        <f>SUM(E39,E40,E41,E42,E43,E44,E45)</f>
        <v>0</v>
      </c>
    </row>
    <row r="48" spans="1:15" x14ac:dyDescent="0.25">
      <c r="A48" s="27"/>
      <c r="B48" s="27"/>
      <c r="C48" s="27"/>
      <c r="D48" s="27"/>
      <c r="E48" s="27"/>
      <c r="F48" s="100"/>
      <c r="G48" s="100"/>
      <c r="H48" s="100"/>
      <c r="I48" s="100"/>
      <c r="J48" s="161"/>
      <c r="K48" s="100"/>
    </row>
    <row r="49" spans="1:11" x14ac:dyDescent="0.25">
      <c r="A49" s="106" t="s">
        <v>110</v>
      </c>
      <c r="B49" s="123" t="s">
        <v>63</v>
      </c>
      <c r="C49" s="123" t="s">
        <v>75</v>
      </c>
      <c r="D49" s="123" t="s">
        <v>76</v>
      </c>
      <c r="E49" s="124" t="s">
        <v>15</v>
      </c>
      <c r="F49" s="2"/>
      <c r="G49" s="2"/>
      <c r="H49" s="2"/>
      <c r="I49" s="2"/>
      <c r="J49" s="162"/>
      <c r="K49" s="2"/>
    </row>
    <row r="50" spans="1:11" x14ac:dyDescent="0.25">
      <c r="A50" s="125"/>
      <c r="B50" s="157"/>
      <c r="C50" s="157">
        <v>0</v>
      </c>
      <c r="D50" s="158">
        <v>0</v>
      </c>
      <c r="E50" s="130">
        <f>C50*D50</f>
        <v>0</v>
      </c>
      <c r="F50" s="2"/>
      <c r="G50" s="2"/>
      <c r="H50" s="2"/>
      <c r="I50" s="2"/>
      <c r="J50" s="162"/>
      <c r="K50" s="2"/>
    </row>
    <row r="51" spans="1:11" x14ac:dyDescent="0.25">
      <c r="A51" s="125"/>
      <c r="B51" s="157"/>
      <c r="C51" s="157">
        <v>0</v>
      </c>
      <c r="D51" s="158">
        <v>0</v>
      </c>
      <c r="E51" s="131">
        <f t="shared" ref="E51:E54" si="4">C51*D51</f>
        <v>0</v>
      </c>
      <c r="F51" s="2"/>
      <c r="G51" s="2"/>
      <c r="H51" s="2"/>
      <c r="I51" s="2"/>
      <c r="J51" s="162"/>
      <c r="K51" s="2"/>
    </row>
    <row r="52" spans="1:11" x14ac:dyDescent="0.25">
      <c r="A52" s="125"/>
      <c r="B52" s="157"/>
      <c r="C52" s="157">
        <v>0</v>
      </c>
      <c r="D52" s="158">
        <v>0</v>
      </c>
      <c r="E52" s="131">
        <f t="shared" si="4"/>
        <v>0</v>
      </c>
      <c r="F52" s="2"/>
      <c r="G52" s="2"/>
      <c r="H52" s="2"/>
      <c r="I52" s="2"/>
      <c r="J52" s="162"/>
      <c r="K52" s="2"/>
    </row>
    <row r="53" spans="1:11" x14ac:dyDescent="0.25">
      <c r="A53" s="125"/>
      <c r="B53" s="157"/>
      <c r="C53" s="157">
        <v>0</v>
      </c>
      <c r="D53" s="158">
        <v>0</v>
      </c>
      <c r="E53" s="131">
        <f t="shared" si="4"/>
        <v>0</v>
      </c>
      <c r="F53" s="2"/>
      <c r="G53" s="2"/>
      <c r="H53" s="2"/>
      <c r="I53" s="2"/>
      <c r="J53" s="162"/>
      <c r="K53" s="2"/>
    </row>
    <row r="54" spans="1:11" x14ac:dyDescent="0.25">
      <c r="A54" s="125"/>
      <c r="B54" s="157"/>
      <c r="C54" s="157">
        <v>0</v>
      </c>
      <c r="D54" s="158">
        <v>0</v>
      </c>
      <c r="E54" s="132">
        <f t="shared" si="4"/>
        <v>0</v>
      </c>
      <c r="F54" s="2"/>
      <c r="G54" s="2"/>
      <c r="H54" s="2"/>
      <c r="I54" s="2"/>
      <c r="J54" s="162"/>
      <c r="K54" s="2"/>
    </row>
    <row r="55" spans="1:11" x14ac:dyDescent="0.25">
      <c r="A55" s="125"/>
      <c r="B55" s="100"/>
      <c r="C55" s="100"/>
      <c r="D55" s="100"/>
      <c r="E55" s="126"/>
      <c r="F55" s="2"/>
      <c r="G55" s="2"/>
      <c r="H55" s="2"/>
      <c r="I55" s="2"/>
      <c r="J55" s="162"/>
      <c r="K55" s="2"/>
    </row>
    <row r="56" spans="1:11" x14ac:dyDescent="0.25">
      <c r="A56" s="127" t="s">
        <v>77</v>
      </c>
      <c r="B56" s="128"/>
      <c r="C56" s="128"/>
      <c r="D56" s="128"/>
      <c r="E56" s="133">
        <f>SUM(E50:E54)</f>
        <v>0</v>
      </c>
      <c r="F56" s="2"/>
      <c r="G56" s="2"/>
      <c r="H56" s="2"/>
      <c r="I56" s="2"/>
      <c r="J56" s="162"/>
      <c r="K56" s="2"/>
    </row>
    <row r="57" spans="1:11" x14ac:dyDescent="0.25">
      <c r="A57" s="27"/>
      <c r="B57" s="27"/>
      <c r="C57" s="27"/>
      <c r="D57" s="27"/>
      <c r="E57" s="27"/>
      <c r="F57" s="100"/>
      <c r="G57" s="100"/>
      <c r="H57" s="100"/>
      <c r="I57" s="100"/>
      <c r="J57" s="161"/>
      <c r="K57" s="100"/>
    </row>
    <row r="58" spans="1:11" x14ac:dyDescent="0.25">
      <c r="A58" s="48" t="s">
        <v>27</v>
      </c>
      <c r="B58" s="48" t="s">
        <v>76</v>
      </c>
      <c r="C58" s="48" t="s">
        <v>96</v>
      </c>
      <c r="D58" s="210" t="s">
        <v>15</v>
      </c>
      <c r="E58" s="2"/>
      <c r="F58" s="100"/>
      <c r="G58" s="100"/>
      <c r="H58" s="100"/>
      <c r="I58" s="100"/>
      <c r="J58" s="161"/>
      <c r="K58" s="100"/>
    </row>
    <row r="59" spans="1:11" x14ac:dyDescent="0.25">
      <c r="D59" s="205"/>
      <c r="E59" s="2"/>
      <c r="F59" s="100"/>
      <c r="G59" s="100"/>
      <c r="H59" s="100"/>
      <c r="I59" s="100"/>
      <c r="J59" s="161"/>
      <c r="K59" s="100"/>
    </row>
    <row r="60" spans="1:11" x14ac:dyDescent="0.25">
      <c r="A60" s="157"/>
      <c r="B60" s="158">
        <v>0</v>
      </c>
      <c r="C60" s="157">
        <v>0</v>
      </c>
      <c r="D60" s="131">
        <f>B60*C60</f>
        <v>0</v>
      </c>
      <c r="E60" s="2"/>
      <c r="F60" s="100"/>
      <c r="G60" s="100"/>
      <c r="H60" s="100"/>
      <c r="I60" s="100"/>
      <c r="J60" s="161"/>
      <c r="K60" s="100"/>
    </row>
    <row r="61" spans="1:11" x14ac:dyDescent="0.25">
      <c r="A61" s="157"/>
      <c r="B61" s="158">
        <v>0</v>
      </c>
      <c r="C61" s="157">
        <v>0</v>
      </c>
      <c r="D61" s="131">
        <f t="shared" ref="D61:D73" si="5">B61*C61</f>
        <v>0</v>
      </c>
      <c r="E61" s="2"/>
      <c r="F61" s="100"/>
      <c r="G61" s="100"/>
      <c r="H61" s="100"/>
      <c r="I61" s="100"/>
      <c r="J61" s="161"/>
      <c r="K61" s="100"/>
    </row>
    <row r="62" spans="1:11" x14ac:dyDescent="0.25">
      <c r="A62" s="157"/>
      <c r="B62" s="158">
        <v>0</v>
      </c>
      <c r="C62" s="157">
        <v>0</v>
      </c>
      <c r="D62" s="131">
        <f t="shared" si="5"/>
        <v>0</v>
      </c>
      <c r="E62" s="2"/>
      <c r="F62" s="100"/>
      <c r="G62" s="100"/>
      <c r="H62" s="100"/>
      <c r="I62" s="100"/>
      <c r="J62" s="161"/>
      <c r="K62" s="100"/>
    </row>
    <row r="63" spans="1:11" x14ac:dyDescent="0.25">
      <c r="A63" s="157"/>
      <c r="B63" s="158">
        <v>0</v>
      </c>
      <c r="C63" s="157">
        <v>0</v>
      </c>
      <c r="D63" s="131">
        <f t="shared" si="5"/>
        <v>0</v>
      </c>
      <c r="E63" s="2"/>
      <c r="F63" s="100"/>
      <c r="G63" s="100"/>
      <c r="H63" s="100"/>
      <c r="I63" s="100"/>
      <c r="J63" s="161"/>
      <c r="K63" s="100"/>
    </row>
    <row r="64" spans="1:11" x14ac:dyDescent="0.25">
      <c r="A64" s="157"/>
      <c r="B64" s="158">
        <v>0</v>
      </c>
      <c r="C64" s="157">
        <v>0</v>
      </c>
      <c r="D64" s="131">
        <f t="shared" si="5"/>
        <v>0</v>
      </c>
      <c r="E64" s="2"/>
      <c r="F64" s="100"/>
      <c r="G64" s="100"/>
      <c r="H64" s="100"/>
      <c r="I64" s="100"/>
      <c r="J64" s="161"/>
      <c r="K64" s="100"/>
    </row>
    <row r="65" spans="1:11" x14ac:dyDescent="0.25">
      <c r="A65" s="157"/>
      <c r="B65" s="158">
        <v>0</v>
      </c>
      <c r="C65" s="157">
        <v>0</v>
      </c>
      <c r="D65" s="131">
        <f t="shared" si="5"/>
        <v>0</v>
      </c>
      <c r="E65" s="2"/>
      <c r="F65" s="100"/>
      <c r="G65" s="100"/>
      <c r="H65" s="100"/>
      <c r="I65" s="100"/>
      <c r="J65" s="161"/>
      <c r="K65" s="100"/>
    </row>
    <row r="66" spans="1:11" x14ac:dyDescent="0.25">
      <c r="A66" s="157"/>
      <c r="B66" s="158">
        <v>0</v>
      </c>
      <c r="C66" s="157">
        <v>0</v>
      </c>
      <c r="D66" s="131">
        <f t="shared" si="5"/>
        <v>0</v>
      </c>
      <c r="E66" s="2"/>
      <c r="F66" s="100"/>
      <c r="G66" s="100"/>
      <c r="H66" s="100"/>
      <c r="I66" s="100"/>
      <c r="J66" s="161"/>
      <c r="K66" s="100"/>
    </row>
    <row r="67" spans="1:11" x14ac:dyDescent="0.25">
      <c r="A67" s="157"/>
      <c r="B67" s="158">
        <v>0</v>
      </c>
      <c r="C67" s="157">
        <v>0</v>
      </c>
      <c r="D67" s="131">
        <f t="shared" si="5"/>
        <v>0</v>
      </c>
      <c r="E67" s="2"/>
      <c r="F67" s="100"/>
      <c r="G67" s="100"/>
      <c r="H67" s="100"/>
      <c r="I67" s="100"/>
      <c r="J67" s="161"/>
      <c r="K67" s="100"/>
    </row>
    <row r="68" spans="1:11" x14ac:dyDescent="0.25">
      <c r="A68" s="157"/>
      <c r="B68" s="158">
        <v>0</v>
      </c>
      <c r="C68" s="157">
        <v>0</v>
      </c>
      <c r="D68" s="131">
        <f t="shared" si="5"/>
        <v>0</v>
      </c>
      <c r="E68" s="2"/>
      <c r="F68" s="100"/>
      <c r="G68" s="100"/>
      <c r="H68" s="100"/>
      <c r="I68" s="100"/>
      <c r="J68" s="161"/>
      <c r="K68" s="100"/>
    </row>
    <row r="69" spans="1:11" x14ac:dyDescent="0.25">
      <c r="A69" s="157"/>
      <c r="B69" s="158">
        <v>0</v>
      </c>
      <c r="C69" s="157">
        <v>0</v>
      </c>
      <c r="D69" s="131">
        <f t="shared" si="5"/>
        <v>0</v>
      </c>
      <c r="E69" s="2"/>
      <c r="F69" s="100"/>
      <c r="G69" s="100"/>
      <c r="H69" s="100"/>
      <c r="I69" s="100"/>
      <c r="J69" s="161"/>
      <c r="K69" s="100"/>
    </row>
    <row r="70" spans="1:11" x14ac:dyDescent="0.25">
      <c r="A70" s="157"/>
      <c r="B70" s="158">
        <v>0</v>
      </c>
      <c r="C70" s="157">
        <v>0</v>
      </c>
      <c r="D70" s="131">
        <f t="shared" si="5"/>
        <v>0</v>
      </c>
      <c r="E70" s="2"/>
      <c r="F70" s="100"/>
      <c r="G70" s="100"/>
      <c r="H70" s="100"/>
      <c r="I70" s="100"/>
      <c r="J70" s="161"/>
      <c r="K70" s="100"/>
    </row>
    <row r="71" spans="1:11" x14ac:dyDescent="0.25">
      <c r="A71" s="157"/>
      <c r="B71" s="158">
        <v>0</v>
      </c>
      <c r="C71" s="157">
        <v>0</v>
      </c>
      <c r="D71" s="131">
        <f t="shared" si="5"/>
        <v>0</v>
      </c>
      <c r="E71" s="2"/>
      <c r="F71" s="100"/>
      <c r="G71" s="100"/>
      <c r="H71" s="100"/>
      <c r="I71" s="100"/>
      <c r="J71" s="161"/>
      <c r="K71" s="100"/>
    </row>
    <row r="72" spans="1:11" x14ac:dyDescent="0.25">
      <c r="A72" s="157"/>
      <c r="B72" s="158">
        <v>0</v>
      </c>
      <c r="C72" s="157">
        <v>0</v>
      </c>
      <c r="D72" s="131">
        <f>B72*C72</f>
        <v>0</v>
      </c>
      <c r="E72" s="2"/>
      <c r="F72" s="100"/>
      <c r="G72" s="100"/>
      <c r="H72" s="100"/>
      <c r="I72" s="100"/>
      <c r="J72" s="161"/>
      <c r="K72" s="100"/>
    </row>
    <row r="73" spans="1:11" x14ac:dyDescent="0.25">
      <c r="A73" s="157"/>
      <c r="B73" s="158">
        <v>0</v>
      </c>
      <c r="C73" s="157">
        <v>0</v>
      </c>
      <c r="D73" s="132">
        <f t="shared" si="5"/>
        <v>0</v>
      </c>
      <c r="E73" s="2"/>
      <c r="F73" s="100"/>
      <c r="G73" s="100"/>
      <c r="H73" s="100"/>
      <c r="I73" s="100"/>
      <c r="J73" s="161"/>
      <c r="K73" s="100"/>
    </row>
    <row r="74" spans="1:11" x14ac:dyDescent="0.25">
      <c r="D74" s="107"/>
      <c r="E74" s="2"/>
      <c r="F74" s="100"/>
      <c r="G74" s="100"/>
      <c r="H74" s="100"/>
      <c r="I74" s="100"/>
      <c r="J74" s="161"/>
      <c r="K74" s="100"/>
    </row>
    <row r="75" spans="1:11" x14ac:dyDescent="0.25">
      <c r="A75" s="10" t="s">
        <v>126</v>
      </c>
      <c r="D75" s="212">
        <f>ROUNDDOWN(SUM(D60:D74),0)</f>
        <v>0</v>
      </c>
      <c r="E75" s="2"/>
      <c r="F75" s="100"/>
      <c r="G75" s="100"/>
      <c r="H75" s="100"/>
      <c r="I75" s="100"/>
      <c r="J75" s="161"/>
      <c r="K75" s="100"/>
    </row>
    <row r="76" spans="1:11" x14ac:dyDescent="0.25">
      <c r="A76" s="27"/>
      <c r="B76" s="27"/>
      <c r="C76" s="27"/>
      <c r="D76" s="27"/>
      <c r="E76" s="27"/>
      <c r="F76" s="28"/>
      <c r="G76" s="100"/>
      <c r="H76" s="100"/>
      <c r="I76" s="100"/>
      <c r="J76" s="161"/>
      <c r="K76" s="100"/>
    </row>
    <row r="77" spans="1:11" x14ac:dyDescent="0.25">
      <c r="A77" s="177" t="s">
        <v>28</v>
      </c>
      <c r="B77" s="279" t="s">
        <v>63</v>
      </c>
      <c r="C77" s="48" t="s">
        <v>128</v>
      </c>
      <c r="D77" s="48" t="s">
        <v>96</v>
      </c>
      <c r="E77" s="48" t="s">
        <v>65</v>
      </c>
      <c r="F77" s="204" t="s">
        <v>15</v>
      </c>
      <c r="J77"/>
      <c r="K77" s="47"/>
    </row>
    <row r="78" spans="1:11" x14ac:dyDescent="0.25">
      <c r="C78" s="48" t="s">
        <v>129</v>
      </c>
      <c r="F78" s="205"/>
      <c r="J78"/>
      <c r="K78" s="47"/>
    </row>
    <row r="79" spans="1:11" x14ac:dyDescent="0.25">
      <c r="A79" t="s">
        <v>91</v>
      </c>
      <c r="B79" s="157"/>
      <c r="C79" s="157">
        <v>0</v>
      </c>
      <c r="D79" s="157">
        <v>0</v>
      </c>
      <c r="E79" s="184">
        <v>0.61</v>
      </c>
      <c r="F79" s="130">
        <f>C79*D79*E79</f>
        <v>0</v>
      </c>
      <c r="J79"/>
      <c r="K79" s="47"/>
    </row>
    <row r="80" spans="1:11" x14ac:dyDescent="0.25">
      <c r="A80" t="s">
        <v>92</v>
      </c>
      <c r="B80" s="157"/>
      <c r="C80" s="157">
        <v>0</v>
      </c>
      <c r="D80" s="157">
        <v>0</v>
      </c>
      <c r="E80" s="184">
        <v>0.17</v>
      </c>
      <c r="F80" s="131">
        <f t="shared" ref="F80:F88" si="6">C80*D80*E80</f>
        <v>0</v>
      </c>
      <c r="J80"/>
      <c r="K80" s="47"/>
    </row>
    <row r="81" spans="1:11" x14ac:dyDescent="0.25">
      <c r="A81" t="s">
        <v>98</v>
      </c>
      <c r="B81" s="157"/>
      <c r="C81" s="157">
        <v>0</v>
      </c>
      <c r="D81" s="157">
        <v>0</v>
      </c>
      <c r="E81" s="184">
        <v>0.28999999999999998</v>
      </c>
      <c r="F81" s="131">
        <f t="shared" si="6"/>
        <v>0</v>
      </c>
      <c r="J81"/>
      <c r="K81" s="47"/>
    </row>
    <row r="82" spans="1:11" x14ac:dyDescent="0.25">
      <c r="A82" t="s">
        <v>99</v>
      </c>
      <c r="B82" s="157"/>
      <c r="C82" s="157">
        <v>0</v>
      </c>
      <c r="D82" s="157">
        <v>0</v>
      </c>
      <c r="E82" s="184">
        <v>0.51</v>
      </c>
      <c r="F82" s="131">
        <f t="shared" si="6"/>
        <v>0</v>
      </c>
      <c r="J82"/>
      <c r="K82" s="47"/>
    </row>
    <row r="83" spans="1:11" x14ac:dyDescent="0.25">
      <c r="A83" t="s">
        <v>100</v>
      </c>
      <c r="B83" s="157"/>
      <c r="C83" s="157">
        <v>0</v>
      </c>
      <c r="D83" s="157">
        <v>0</v>
      </c>
      <c r="E83" s="184">
        <v>0.11</v>
      </c>
      <c r="F83" s="131">
        <f t="shared" si="6"/>
        <v>0</v>
      </c>
      <c r="J83"/>
      <c r="K83" s="47"/>
    </row>
    <row r="84" spans="1:11" x14ac:dyDescent="0.25">
      <c r="A84" t="s">
        <v>101</v>
      </c>
      <c r="B84" s="157"/>
      <c r="C84" s="157">
        <v>0</v>
      </c>
      <c r="D84" s="157">
        <v>0</v>
      </c>
      <c r="E84" s="184">
        <v>0.16</v>
      </c>
      <c r="F84" s="131">
        <f t="shared" si="6"/>
        <v>0</v>
      </c>
      <c r="J84"/>
      <c r="K84" s="47"/>
    </row>
    <row r="85" spans="1:11" x14ac:dyDescent="0.25">
      <c r="A85" t="s">
        <v>93</v>
      </c>
      <c r="B85" s="157"/>
      <c r="C85" s="157">
        <v>0</v>
      </c>
      <c r="D85" s="157">
        <v>0</v>
      </c>
      <c r="E85" s="184">
        <v>17.5</v>
      </c>
      <c r="F85" s="131">
        <f t="shared" si="6"/>
        <v>0</v>
      </c>
      <c r="J85"/>
      <c r="K85" s="47"/>
    </row>
    <row r="86" spans="1:11" x14ac:dyDescent="0.25">
      <c r="A86" t="s">
        <v>94</v>
      </c>
      <c r="B86" s="157"/>
      <c r="C86" s="157">
        <v>0</v>
      </c>
      <c r="D86" s="157">
        <v>0</v>
      </c>
      <c r="E86" s="184">
        <v>0.25</v>
      </c>
      <c r="F86" s="131">
        <f t="shared" si="6"/>
        <v>0</v>
      </c>
      <c r="G86" s="582"/>
      <c r="J86"/>
      <c r="K86" s="47"/>
    </row>
    <row r="87" spans="1:11" x14ac:dyDescent="0.25">
      <c r="A87" t="s">
        <v>95</v>
      </c>
      <c r="B87" s="157"/>
      <c r="C87" s="157">
        <v>0</v>
      </c>
      <c r="D87" s="157">
        <v>0</v>
      </c>
      <c r="E87" s="184">
        <v>0.43</v>
      </c>
      <c r="F87" s="131">
        <f t="shared" si="6"/>
        <v>0</v>
      </c>
      <c r="J87"/>
      <c r="K87" s="47"/>
    </row>
    <row r="88" spans="1:11" x14ac:dyDescent="0.25">
      <c r="A88" t="s">
        <v>103</v>
      </c>
      <c r="B88" s="157"/>
      <c r="C88" s="157">
        <v>0</v>
      </c>
      <c r="D88" s="157">
        <v>0</v>
      </c>
      <c r="E88" s="199">
        <v>0</v>
      </c>
      <c r="F88" s="132">
        <f t="shared" si="6"/>
        <v>0</v>
      </c>
      <c r="J88"/>
      <c r="K88" s="47"/>
    </row>
    <row r="89" spans="1:11" x14ac:dyDescent="0.25">
      <c r="C89" s="100"/>
      <c r="D89" s="100"/>
      <c r="E89" s="189"/>
      <c r="F89" s="203"/>
      <c r="J89"/>
      <c r="K89" s="47"/>
    </row>
    <row r="90" spans="1:11" x14ac:dyDescent="0.25">
      <c r="A90" s="10" t="s">
        <v>102</v>
      </c>
      <c r="B90" s="10"/>
      <c r="F90" s="432">
        <f>ROUNDDOWN(SUM(F79:F88),0)</f>
        <v>0</v>
      </c>
      <c r="J90"/>
      <c r="K90" s="47"/>
    </row>
    <row r="91" spans="1:11" x14ac:dyDescent="0.25">
      <c r="A91" s="28"/>
      <c r="B91" s="28"/>
      <c r="C91" s="28"/>
      <c r="D91" s="28"/>
      <c r="E91" s="28"/>
      <c r="F91" s="28"/>
      <c r="G91" s="100"/>
      <c r="H91" s="100"/>
      <c r="I91" s="100"/>
      <c r="J91" s="161"/>
      <c r="K91" s="100"/>
    </row>
    <row r="92" spans="1:11" x14ac:dyDescent="0.25">
      <c r="A92" s="48" t="s">
        <v>74</v>
      </c>
      <c r="B92" s="48" t="s">
        <v>111</v>
      </c>
      <c r="C92" s="48" t="s">
        <v>112</v>
      </c>
      <c r="D92" s="111" t="s">
        <v>15</v>
      </c>
      <c r="E92" s="100"/>
      <c r="F92" s="100"/>
      <c r="G92" s="100"/>
      <c r="H92" s="100"/>
      <c r="I92" s="100"/>
      <c r="J92" s="161"/>
      <c r="K92" s="100"/>
    </row>
    <row r="93" spans="1:11" x14ac:dyDescent="0.25">
      <c r="D93" s="205"/>
      <c r="E93" s="100"/>
      <c r="F93" s="100"/>
      <c r="G93" s="100"/>
      <c r="H93" s="100"/>
      <c r="I93" s="100"/>
      <c r="J93" s="161"/>
      <c r="K93" s="100"/>
    </row>
    <row r="94" spans="1:11" x14ac:dyDescent="0.25">
      <c r="A94" s="157"/>
      <c r="B94" s="441"/>
      <c r="C94" s="286">
        <v>0</v>
      </c>
      <c r="D94" s="130">
        <f>B94*C94</f>
        <v>0</v>
      </c>
      <c r="E94" s="100"/>
      <c r="F94" s="100"/>
      <c r="G94" s="100"/>
      <c r="H94" s="100"/>
      <c r="I94" s="100"/>
      <c r="J94" s="161"/>
      <c r="K94" s="100"/>
    </row>
    <row r="95" spans="1:11" x14ac:dyDescent="0.25">
      <c r="A95" s="157"/>
      <c r="B95" s="441"/>
      <c r="C95" s="286">
        <v>0</v>
      </c>
      <c r="D95" s="131">
        <f t="shared" ref="D95:D98" si="7">B95*C95</f>
        <v>0</v>
      </c>
      <c r="E95" s="100"/>
      <c r="F95" s="100"/>
      <c r="G95" s="100"/>
      <c r="H95" s="100"/>
      <c r="I95" s="100"/>
      <c r="J95" s="161"/>
      <c r="K95" s="100"/>
    </row>
    <row r="96" spans="1:11" x14ac:dyDescent="0.25">
      <c r="A96" s="157"/>
      <c r="B96" s="441"/>
      <c r="C96" s="286">
        <v>0</v>
      </c>
      <c r="D96" s="131">
        <f t="shared" si="7"/>
        <v>0</v>
      </c>
      <c r="E96" s="100"/>
      <c r="F96" s="100"/>
      <c r="G96" s="100"/>
      <c r="H96" s="100"/>
      <c r="I96" s="100"/>
      <c r="J96" s="161"/>
      <c r="K96" s="100"/>
    </row>
    <row r="97" spans="1:11" x14ac:dyDescent="0.25">
      <c r="A97" s="157"/>
      <c r="B97" s="441"/>
      <c r="C97" s="286">
        <v>0</v>
      </c>
      <c r="D97" s="131">
        <f t="shared" si="7"/>
        <v>0</v>
      </c>
      <c r="E97" s="100"/>
      <c r="F97" s="100"/>
      <c r="G97" s="100"/>
      <c r="H97" s="100"/>
      <c r="I97" s="100"/>
      <c r="J97" s="161"/>
      <c r="K97" s="100"/>
    </row>
    <row r="98" spans="1:11" x14ac:dyDescent="0.25">
      <c r="A98" s="157"/>
      <c r="B98" s="441"/>
      <c r="C98" s="286">
        <v>0</v>
      </c>
      <c r="D98" s="132">
        <f t="shared" si="7"/>
        <v>0</v>
      </c>
      <c r="E98" s="100"/>
      <c r="F98" s="100"/>
      <c r="G98" s="100"/>
      <c r="H98" s="100"/>
      <c r="I98" s="100"/>
      <c r="J98" s="161"/>
      <c r="K98" s="100"/>
    </row>
    <row r="99" spans="1:11" x14ac:dyDescent="0.25">
      <c r="D99" s="109"/>
      <c r="E99" s="100"/>
      <c r="F99" s="100"/>
      <c r="G99" s="100"/>
      <c r="H99" s="100"/>
      <c r="I99" s="100"/>
      <c r="J99" s="161"/>
      <c r="K99" s="100"/>
    </row>
    <row r="100" spans="1:11" x14ac:dyDescent="0.25">
      <c r="A100" s="10" t="s">
        <v>127</v>
      </c>
      <c r="D100" s="211">
        <f>SUM(D94:D99)</f>
        <v>0</v>
      </c>
      <c r="E100" s="100"/>
      <c r="F100" s="100"/>
      <c r="G100" s="100"/>
      <c r="H100" s="100"/>
      <c r="I100" s="100"/>
      <c r="J100" s="161"/>
      <c r="K100" s="100"/>
    </row>
    <row r="101" spans="1:11" x14ac:dyDescent="0.25">
      <c r="A101" s="27"/>
      <c r="B101" s="27"/>
      <c r="C101" s="27"/>
      <c r="D101" s="8"/>
      <c r="E101" s="100"/>
      <c r="F101" s="100"/>
      <c r="G101" s="100"/>
      <c r="H101" s="100"/>
      <c r="I101" s="100"/>
      <c r="J101" s="161"/>
      <c r="K101" s="100"/>
    </row>
    <row r="102" spans="1:11" x14ac:dyDescent="0.25">
      <c r="A102" s="113" t="s">
        <v>69</v>
      </c>
      <c r="B102" s="110" t="s">
        <v>63</v>
      </c>
      <c r="C102" s="111" t="s">
        <v>15</v>
      </c>
    </row>
    <row r="103" spans="1:11" x14ac:dyDescent="0.25">
      <c r="A103" s="108"/>
      <c r="B103" s="38"/>
      <c r="C103" s="109"/>
    </row>
    <row r="104" spans="1:11" x14ac:dyDescent="0.25">
      <c r="A104" s="108" t="s">
        <v>70</v>
      </c>
      <c r="B104" s="157"/>
      <c r="C104" s="568">
        <v>0</v>
      </c>
    </row>
    <row r="105" spans="1:11" x14ac:dyDescent="0.25">
      <c r="A105" s="108" t="s">
        <v>71</v>
      </c>
      <c r="B105" s="157"/>
      <c r="C105" s="568">
        <v>0</v>
      </c>
    </row>
    <row r="106" spans="1:11" x14ac:dyDescent="0.25">
      <c r="A106" s="108" t="s">
        <v>72</v>
      </c>
      <c r="B106" s="157"/>
      <c r="C106" s="568">
        <v>0</v>
      </c>
    </row>
    <row r="107" spans="1:11" x14ac:dyDescent="0.25">
      <c r="A107" s="108" t="s">
        <v>62</v>
      </c>
      <c r="B107" s="157"/>
      <c r="C107" s="568">
        <v>0</v>
      </c>
    </row>
    <row r="108" spans="1:11" x14ac:dyDescent="0.25">
      <c r="A108" s="108" t="s">
        <v>62</v>
      </c>
      <c r="B108" s="157"/>
      <c r="C108" s="568">
        <v>0</v>
      </c>
    </row>
    <row r="109" spans="1:11" x14ac:dyDescent="0.25">
      <c r="A109" s="108" t="s">
        <v>62</v>
      </c>
      <c r="B109" s="157"/>
      <c r="C109" s="568">
        <v>0</v>
      </c>
    </row>
    <row r="110" spans="1:11" x14ac:dyDescent="0.25">
      <c r="A110" s="108" t="s">
        <v>62</v>
      </c>
      <c r="B110" s="157"/>
      <c r="C110" s="568">
        <v>0</v>
      </c>
    </row>
    <row r="111" spans="1:11" x14ac:dyDescent="0.25">
      <c r="A111" s="108"/>
      <c r="B111" s="38"/>
      <c r="C111" s="109"/>
    </row>
    <row r="112" spans="1:11" x14ac:dyDescent="0.25">
      <c r="A112" s="113" t="s">
        <v>73</v>
      </c>
      <c r="B112" s="38"/>
      <c r="C112" s="129">
        <f>SUM(C104,C105,C106,C107,C108,C109,C110)</f>
        <v>0</v>
      </c>
    </row>
    <row r="113" spans="1:9" x14ac:dyDescent="0.25">
      <c r="A113" s="278"/>
      <c r="B113" s="115"/>
      <c r="C113" s="116"/>
      <c r="D113" s="2"/>
      <c r="E113" s="2"/>
      <c r="F113" s="2"/>
      <c r="G113" s="2"/>
      <c r="H113" s="2"/>
      <c r="I113" s="2"/>
    </row>
    <row r="114" spans="1:9" x14ac:dyDescent="0.25">
      <c r="C114" s="107"/>
      <c r="E114" s="209"/>
    </row>
    <row r="115" spans="1:9" x14ac:dyDescent="0.25">
      <c r="A115" s="48" t="s">
        <v>156</v>
      </c>
      <c r="C115" s="109"/>
    </row>
    <row r="116" spans="1:9" x14ac:dyDescent="0.25">
      <c r="C116" s="109"/>
    </row>
    <row r="117" spans="1:9" x14ac:dyDescent="0.25">
      <c r="A117" s="48" t="s">
        <v>153</v>
      </c>
      <c r="B117" s="48" t="s">
        <v>63</v>
      </c>
      <c r="C117" s="111" t="s">
        <v>154</v>
      </c>
    </row>
    <row r="118" spans="1:9" x14ac:dyDescent="0.25">
      <c r="C118" s="109"/>
    </row>
    <row r="119" spans="1:9" x14ac:dyDescent="0.25">
      <c r="A119" s="490"/>
      <c r="B119" s="490"/>
      <c r="C119" s="491">
        <v>0</v>
      </c>
    </row>
    <row r="120" spans="1:9" x14ac:dyDescent="0.25">
      <c r="A120" s="490"/>
      <c r="B120" s="490"/>
      <c r="C120" s="491">
        <v>0</v>
      </c>
    </row>
    <row r="121" spans="1:9" x14ac:dyDescent="0.25">
      <c r="A121" s="490"/>
      <c r="B121" s="490"/>
      <c r="C121" s="491">
        <v>0</v>
      </c>
    </row>
    <row r="122" spans="1:9" x14ac:dyDescent="0.25">
      <c r="A122" s="490"/>
      <c r="B122" s="490"/>
      <c r="C122" s="491">
        <v>0</v>
      </c>
    </row>
    <row r="123" spans="1:9" x14ac:dyDescent="0.25">
      <c r="A123" s="490"/>
      <c r="B123" s="490"/>
      <c r="C123" s="491">
        <v>0</v>
      </c>
    </row>
    <row r="124" spans="1:9" x14ac:dyDescent="0.25">
      <c r="A124" s="490"/>
      <c r="B124" s="490"/>
      <c r="C124" s="491">
        <v>0</v>
      </c>
    </row>
    <row r="125" spans="1:9" x14ac:dyDescent="0.25">
      <c r="C125" s="109"/>
    </row>
    <row r="126" spans="1:9" x14ac:dyDescent="0.25">
      <c r="A126" s="10" t="s">
        <v>155</v>
      </c>
      <c r="C126" s="211">
        <f>SUM(C119:C125)</f>
        <v>0</v>
      </c>
    </row>
    <row r="127" spans="1:9" x14ac:dyDescent="0.25">
      <c r="A127" s="27"/>
      <c r="B127" s="27"/>
      <c r="C127" s="27"/>
    </row>
  </sheetData>
  <sheetProtection selectLockedCells="1"/>
  <mergeCells count="2">
    <mergeCell ref="A1:K1"/>
    <mergeCell ref="E3:H3"/>
  </mergeCells>
  <dataValidations count="1">
    <dataValidation type="whole" allowBlank="1" showInputMessage="1" showErrorMessage="1" error="Enter Whole Number" sqref="B94:B98 C60:C73 C79:D88 C39:C45 G86 C50:C54 C6:H15 C27:H31 C19:H23" xr:uid="{00000000-0002-0000-0F00-000000000000}">
      <formula1>0</formula1>
      <formula2>10000000</formula2>
    </dataValidation>
  </dataValidation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2"/>
  <dimension ref="A1:AC116"/>
  <sheetViews>
    <sheetView topLeftCell="A70" zoomScale="80" zoomScaleNormal="80" workbookViewId="0">
      <selection activeCell="AD12" sqref="AD12"/>
    </sheetView>
  </sheetViews>
  <sheetFormatPr defaultRowHeight="15" x14ac:dyDescent="0.25"/>
  <cols>
    <col min="1" max="1" width="29.42578125" customWidth="1"/>
    <col min="2" max="2" width="0.7109375" style="2078" customWidth="1"/>
    <col min="3" max="3" width="11.42578125" customWidth="1"/>
    <col min="4" max="4" width="11.7109375" customWidth="1"/>
    <col min="5" max="5" width="10.7109375" customWidth="1"/>
    <col min="6" max="6" width="10.85546875" customWidth="1"/>
    <col min="7" max="7" width="2.140625" style="2078" customWidth="1"/>
    <col min="8" max="8" width="10.85546875" customWidth="1"/>
    <col min="9" max="9" width="10.42578125" customWidth="1"/>
    <col min="10" max="10" width="10.7109375" customWidth="1"/>
    <col min="11" max="11" width="10.85546875" customWidth="1"/>
    <col min="12" max="12" width="2.42578125" style="2078" customWidth="1"/>
    <col min="13" max="14" width="11.7109375" customWidth="1"/>
    <col min="15" max="15" width="11.42578125" customWidth="1"/>
    <col min="16" max="16" width="11.7109375" customWidth="1"/>
    <col min="17" max="17" width="2.42578125" style="2078" customWidth="1"/>
    <col min="18" max="21" width="11.7109375" customWidth="1"/>
    <col min="22" max="22" width="2.42578125" style="2078" customWidth="1"/>
    <col min="23" max="23" width="11.42578125" customWidth="1"/>
    <col min="24" max="25" width="11.7109375" customWidth="1"/>
    <col min="26" max="26" width="12.140625" customWidth="1"/>
  </cols>
  <sheetData>
    <row r="1" spans="1:29" ht="23.25" x14ac:dyDescent="0.35">
      <c r="A1" s="3081" t="s">
        <v>315</v>
      </c>
      <c r="B1" s="3081"/>
      <c r="C1" s="3081"/>
      <c r="D1" s="3081"/>
      <c r="E1" s="3081"/>
      <c r="F1" s="3081"/>
      <c r="G1" s="3081"/>
      <c r="H1" s="3081"/>
      <c r="I1" s="3081"/>
      <c r="J1" s="3081"/>
      <c r="K1" s="3081"/>
      <c r="L1" s="3081"/>
      <c r="M1" s="3081"/>
      <c r="N1" s="3081"/>
      <c r="O1" s="3081"/>
      <c r="P1" s="3081"/>
      <c r="Q1" s="3081"/>
      <c r="R1" s="3081"/>
      <c r="S1" s="3081"/>
      <c r="T1" s="3081"/>
      <c r="U1" s="3081"/>
      <c r="V1" s="3081"/>
      <c r="W1" s="3081"/>
      <c r="X1" s="3081"/>
      <c r="Y1" s="3081"/>
      <c r="Z1" s="3081"/>
    </row>
    <row r="3" spans="1:29" x14ac:dyDescent="0.25">
      <c r="I3" s="2147"/>
    </row>
    <row r="9" spans="1:29" s="2079" customFormat="1" ht="15.75" thickBot="1" x14ac:dyDescent="0.3">
      <c r="B9" s="2178"/>
      <c r="C9" s="3082" t="s">
        <v>146</v>
      </c>
      <c r="D9" s="3083"/>
      <c r="E9" s="3083"/>
      <c r="F9" s="3083"/>
      <c r="G9" s="2179"/>
      <c r="H9" s="3082" t="s">
        <v>147</v>
      </c>
      <c r="I9" s="3083"/>
      <c r="J9" s="3083"/>
      <c r="K9" s="3083"/>
      <c r="L9" s="2179"/>
      <c r="M9" s="3082" t="s">
        <v>148</v>
      </c>
      <c r="N9" s="3083"/>
      <c r="O9" s="3083"/>
      <c r="P9" s="3083"/>
      <c r="Q9" s="2179"/>
      <c r="R9" s="3082" t="s">
        <v>149</v>
      </c>
      <c r="S9" s="3083"/>
      <c r="T9" s="3083"/>
      <c r="U9" s="3083"/>
      <c r="V9" s="2179"/>
      <c r="W9" s="3083" t="s">
        <v>150</v>
      </c>
      <c r="X9" s="3083"/>
      <c r="Y9" s="3083"/>
      <c r="Z9" s="3084"/>
    </row>
    <row r="10" spans="1:29" s="2082" customFormat="1" x14ac:dyDescent="0.25">
      <c r="A10" s="2180" t="s">
        <v>308</v>
      </c>
      <c r="B10" s="2181"/>
      <c r="C10" s="2182" t="s">
        <v>16</v>
      </c>
      <c r="D10" s="2183" t="s">
        <v>8</v>
      </c>
      <c r="E10" s="2183" t="s">
        <v>151</v>
      </c>
      <c r="F10" s="2184" t="s">
        <v>15</v>
      </c>
      <c r="G10" s="2185"/>
      <c r="H10" s="2183" t="s">
        <v>16</v>
      </c>
      <c r="I10" s="2183" t="s">
        <v>8</v>
      </c>
      <c r="J10" s="2183" t="s">
        <v>151</v>
      </c>
      <c r="K10" s="2184" t="s">
        <v>15</v>
      </c>
      <c r="L10" s="2185"/>
      <c r="M10" s="2183" t="s">
        <v>16</v>
      </c>
      <c r="N10" s="2183" t="s">
        <v>8</v>
      </c>
      <c r="O10" s="2183" t="s">
        <v>151</v>
      </c>
      <c r="P10" s="2184" t="s">
        <v>15</v>
      </c>
      <c r="Q10" s="2185"/>
      <c r="R10" s="2183" t="s">
        <v>16</v>
      </c>
      <c r="S10" s="2183" t="s">
        <v>8</v>
      </c>
      <c r="T10" s="2183" t="s">
        <v>151</v>
      </c>
      <c r="U10" s="2184" t="s">
        <v>15</v>
      </c>
      <c r="V10" s="2185"/>
      <c r="W10" s="2183" t="s">
        <v>16</v>
      </c>
      <c r="X10" s="2183" t="s">
        <v>8</v>
      </c>
      <c r="Y10" s="2183" t="s">
        <v>151</v>
      </c>
      <c r="Z10" s="2184" t="s">
        <v>15</v>
      </c>
      <c r="AA10" s="2186"/>
      <c r="AB10" s="2186"/>
      <c r="AC10" s="2186"/>
    </row>
    <row r="11" spans="1:29" x14ac:dyDescent="0.25">
      <c r="A11" s="2059">
        <f>'BP1'!A39</f>
        <v>0</v>
      </c>
      <c r="B11" s="2160"/>
      <c r="C11" s="2104">
        <f>SUM('BP1'!I39,'BP1'!I40)</f>
        <v>0</v>
      </c>
      <c r="D11" s="2126">
        <f>SUM('BP1'!J39,'BP1'!J40)</f>
        <v>0</v>
      </c>
      <c r="E11" s="2134"/>
      <c r="F11" s="2135">
        <f>'BP1'!M40</f>
        <v>0</v>
      </c>
      <c r="G11" s="2149"/>
      <c r="H11" s="2104">
        <f>SUM('BP2'!I40,'BP2'!I41)</f>
        <v>0</v>
      </c>
      <c r="I11" s="2126">
        <f>SUM('BP2'!J40,'BP2'!J41)</f>
        <v>0</v>
      </c>
      <c r="J11" s="2134"/>
      <c r="K11" s="2135">
        <f>'BP2'!M41</f>
        <v>0</v>
      </c>
      <c r="L11" s="2149"/>
      <c r="M11" s="2104">
        <f>SUM('BP3'!I40,'BP3'!I41)</f>
        <v>0</v>
      </c>
      <c r="N11" s="2126">
        <f>SUM('BP3'!J40,'BP3'!J41)</f>
        <v>0</v>
      </c>
      <c r="O11" s="2134"/>
      <c r="P11" s="2135">
        <f>'BP3'!M41</f>
        <v>0</v>
      </c>
      <c r="Q11" s="2149"/>
      <c r="R11" s="2104">
        <f>SUM('BP4'!I40,'BP4'!I41)</f>
        <v>0</v>
      </c>
      <c r="S11" s="2126">
        <f>SUM('BP4'!J40,'BP4'!J41)</f>
        <v>0</v>
      </c>
      <c r="T11" s="2134"/>
      <c r="U11" s="2135">
        <f>'BP4'!M41</f>
        <v>0</v>
      </c>
      <c r="V11" s="2149"/>
      <c r="W11" s="2104">
        <f>SUM('BP5'!I40,'BP5'!I41)</f>
        <v>0</v>
      </c>
      <c r="X11" s="2126">
        <f>SUM('BP5'!J40,'BP5'!J41)</f>
        <v>0</v>
      </c>
      <c r="Y11" s="2134"/>
      <c r="Z11" s="2135">
        <f>'BP5'!M41</f>
        <v>0</v>
      </c>
      <c r="AA11" s="2026"/>
      <c r="AB11" s="2026"/>
      <c r="AC11" s="2026"/>
    </row>
    <row r="12" spans="1:29" ht="15.75" thickBot="1" x14ac:dyDescent="0.3">
      <c r="A12" s="1483" t="s">
        <v>40</v>
      </c>
      <c r="B12" s="2161"/>
      <c r="C12" s="2104">
        <f>'BP1'!I41</f>
        <v>0</v>
      </c>
      <c r="D12" s="2124">
        <f>'BP1'!J41</f>
        <v>0</v>
      </c>
      <c r="E12" s="2104"/>
      <c r="F12" s="2135">
        <f>'BP1'!L41</f>
        <v>0</v>
      </c>
      <c r="G12" s="2149"/>
      <c r="H12" s="2104">
        <f>'BP2'!I42</f>
        <v>0</v>
      </c>
      <c r="I12" s="2124">
        <f>'BP2'!J42</f>
        <v>0</v>
      </c>
      <c r="J12" s="2104"/>
      <c r="K12" s="2135">
        <f>'BP2'!L42</f>
        <v>0</v>
      </c>
      <c r="L12" s="2149"/>
      <c r="M12" s="2104">
        <f>'BP3'!I42</f>
        <v>0</v>
      </c>
      <c r="N12" s="2124">
        <f>'BP3'!J42</f>
        <v>0</v>
      </c>
      <c r="O12" s="2104"/>
      <c r="P12" s="2135">
        <f>'BP3'!L42</f>
        <v>0</v>
      </c>
      <c r="Q12" s="2149"/>
      <c r="R12" s="2104">
        <f>'BP4'!I42</f>
        <v>0</v>
      </c>
      <c r="S12" s="2124">
        <f>'BP4'!J42</f>
        <v>0</v>
      </c>
      <c r="T12" s="2104"/>
      <c r="U12" s="2135">
        <f>'BP4'!L42</f>
        <v>0</v>
      </c>
      <c r="V12" s="2149"/>
      <c r="W12" s="2104">
        <f>'BP5'!I42</f>
        <v>0</v>
      </c>
      <c r="X12" s="2124">
        <f>'BP5'!J42</f>
        <v>0</v>
      </c>
      <c r="Y12" s="2104"/>
      <c r="Z12" s="2135">
        <f>'BP5'!L42</f>
        <v>0</v>
      </c>
      <c r="AA12" s="2026"/>
      <c r="AB12" s="2026"/>
      <c r="AC12" s="2026"/>
    </row>
    <row r="13" spans="1:29" x14ac:dyDescent="0.25">
      <c r="A13" s="2145">
        <f>'BP1'!A42</f>
        <v>0</v>
      </c>
      <c r="B13" s="2162"/>
      <c r="C13" s="2104">
        <f>SUM('BP1'!I42,'BP1'!I43)</f>
        <v>0</v>
      </c>
      <c r="D13" s="2124">
        <f>SUM('BP1'!J42,'BP1'!J43)</f>
        <v>0</v>
      </c>
      <c r="E13" s="2104"/>
      <c r="F13" s="2135">
        <f>'BP1'!M43</f>
        <v>0</v>
      </c>
      <c r="G13" s="2149"/>
      <c r="H13" s="2104">
        <f>SUM('BP2'!I43,'BP2'!I44)</f>
        <v>0</v>
      </c>
      <c r="I13" s="2124">
        <f>SUM('BP2'!J43,'BP2'!J44)</f>
        <v>0</v>
      </c>
      <c r="J13" s="2104"/>
      <c r="K13" s="2135">
        <f>'BP2'!M44</f>
        <v>0</v>
      </c>
      <c r="L13" s="2149"/>
      <c r="M13" s="2104">
        <f>SUM('BP3'!I43,'BP3'!I44)</f>
        <v>0</v>
      </c>
      <c r="N13" s="2124">
        <f>SUM('BP3'!J43,'BP3'!J44)</f>
        <v>0</v>
      </c>
      <c r="O13" s="2104"/>
      <c r="P13" s="2135">
        <f>'BP3'!M44</f>
        <v>0</v>
      </c>
      <c r="Q13" s="2149"/>
      <c r="R13" s="2104">
        <f>SUM('BP4'!I43,'BP4'!I44)</f>
        <v>0</v>
      </c>
      <c r="S13" s="2124">
        <f>SUM('BP4'!J43,'BP4'!J44)</f>
        <v>0</v>
      </c>
      <c r="T13" s="2104"/>
      <c r="U13" s="2135">
        <f>'BP4'!M44</f>
        <v>0</v>
      </c>
      <c r="V13" s="2149"/>
      <c r="W13" s="2104">
        <f>SUM('BP5'!I43,'BP5'!I44)</f>
        <v>0</v>
      </c>
      <c r="X13" s="2124">
        <f>SUM('BP5'!J43,'BP5'!J44)</f>
        <v>0</v>
      </c>
      <c r="Y13" s="2104"/>
      <c r="Z13" s="2135">
        <f>'BP5'!M44</f>
        <v>0</v>
      </c>
      <c r="AA13" s="2026"/>
      <c r="AB13" s="2026"/>
      <c r="AC13" s="2026"/>
    </row>
    <row r="14" spans="1:29" ht="15.75" thickBot="1" x14ac:dyDescent="0.3">
      <c r="A14" s="1483" t="s">
        <v>40</v>
      </c>
      <c r="B14" s="2161"/>
      <c r="C14" s="2104">
        <f>'BP1'!I44</f>
        <v>0</v>
      </c>
      <c r="D14" s="2124">
        <f>'BP1'!J44</f>
        <v>0</v>
      </c>
      <c r="E14" s="2104"/>
      <c r="F14" s="2135">
        <f>'BP1'!L44</f>
        <v>0</v>
      </c>
      <c r="G14" s="2149"/>
      <c r="H14" s="2104">
        <f>'BP2'!I45</f>
        <v>0</v>
      </c>
      <c r="I14" s="2124">
        <f>'BP2'!J45</f>
        <v>0</v>
      </c>
      <c r="J14" s="2104"/>
      <c r="K14" s="2135">
        <f>'BP2'!L45</f>
        <v>0</v>
      </c>
      <c r="L14" s="2149"/>
      <c r="M14" s="2104">
        <f>'BP3'!I45</f>
        <v>0</v>
      </c>
      <c r="N14" s="2124">
        <f>'BP3'!J45</f>
        <v>0</v>
      </c>
      <c r="O14" s="2104"/>
      <c r="P14" s="2135">
        <f>'BP3'!L45</f>
        <v>0</v>
      </c>
      <c r="Q14" s="2149"/>
      <c r="R14" s="2104">
        <f>'BP4'!I45</f>
        <v>0</v>
      </c>
      <c r="S14" s="2124">
        <f>'BP4'!J45</f>
        <v>0</v>
      </c>
      <c r="T14" s="2104"/>
      <c r="U14" s="2135">
        <f>'BP4'!L45</f>
        <v>0</v>
      </c>
      <c r="V14" s="2149"/>
      <c r="W14" s="2104">
        <f>'BP5'!I45</f>
        <v>0</v>
      </c>
      <c r="X14" s="2124">
        <f>'BP5'!J45</f>
        <v>0</v>
      </c>
      <c r="Y14" s="2104"/>
      <c r="Z14" s="2135">
        <f>'BP5'!L45</f>
        <v>0</v>
      </c>
      <c r="AA14" s="2026"/>
      <c r="AB14" s="2026"/>
      <c r="AC14" s="2026"/>
    </row>
    <row r="15" spans="1:29" x14ac:dyDescent="0.25">
      <c r="A15" s="2145">
        <f>'BP1'!A45</f>
        <v>0</v>
      </c>
      <c r="B15" s="2162"/>
      <c r="C15" s="2104">
        <f>SUM('BP1'!I45,'BP1'!I46)</f>
        <v>0</v>
      </c>
      <c r="D15" s="2124">
        <f>SUM('BP1'!J45,'BP1'!J46)</f>
        <v>0</v>
      </c>
      <c r="E15" s="2104"/>
      <c r="F15" s="2135">
        <f>'BP1'!M46</f>
        <v>0</v>
      </c>
      <c r="G15" s="2149"/>
      <c r="H15" s="2104">
        <f>SUM('BP2'!I46,'BP2'!I47)</f>
        <v>0</v>
      </c>
      <c r="I15" s="2124">
        <f>SUM('BP2'!J46,'BP2'!J47)</f>
        <v>0</v>
      </c>
      <c r="J15" s="2104"/>
      <c r="K15" s="2135">
        <f>'BP2'!M47</f>
        <v>0</v>
      </c>
      <c r="L15" s="2149"/>
      <c r="M15" s="2104">
        <f>SUM('BP3'!I46,'BP3'!I47)</f>
        <v>0</v>
      </c>
      <c r="N15" s="2124">
        <f>SUM('BP3'!J46,'BP3'!J47)</f>
        <v>0</v>
      </c>
      <c r="O15" s="2104"/>
      <c r="P15" s="2135">
        <f>'BP3'!M47</f>
        <v>0</v>
      </c>
      <c r="Q15" s="2149"/>
      <c r="R15" s="2104">
        <f>SUM('BP4'!I46,'BP4'!I47)</f>
        <v>0</v>
      </c>
      <c r="S15" s="2124">
        <f>SUM('BP4'!J46,'BP4'!J47)</f>
        <v>0</v>
      </c>
      <c r="T15" s="2104"/>
      <c r="U15" s="2135">
        <f>'BP4'!M47</f>
        <v>0</v>
      </c>
      <c r="V15" s="2149"/>
      <c r="W15" s="2104">
        <f>SUM('BP5'!I46,'BP5'!I47)</f>
        <v>0</v>
      </c>
      <c r="X15" s="2124">
        <f>SUM('BP5'!J46,'BP5'!J47)</f>
        <v>0</v>
      </c>
      <c r="Y15" s="2104"/>
      <c r="Z15" s="2135">
        <f>'BP5'!M47</f>
        <v>0</v>
      </c>
      <c r="AA15" s="2026"/>
      <c r="AB15" s="2026"/>
      <c r="AC15" s="2026"/>
    </row>
    <row r="16" spans="1:29" ht="15.75" thickBot="1" x14ac:dyDescent="0.3">
      <c r="A16" s="1483" t="s">
        <v>40</v>
      </c>
      <c r="B16" s="2161"/>
      <c r="C16" s="2104">
        <f>'BP1'!I47</f>
        <v>0</v>
      </c>
      <c r="D16" s="2124">
        <f>'BP1'!J47</f>
        <v>0</v>
      </c>
      <c r="E16" s="2104"/>
      <c r="F16" s="2135">
        <f>'BP1'!L47</f>
        <v>0</v>
      </c>
      <c r="G16" s="2149"/>
      <c r="H16" s="2104">
        <f>'BP2'!I48</f>
        <v>0</v>
      </c>
      <c r="I16" s="2124">
        <f>'BP2'!J48</f>
        <v>0</v>
      </c>
      <c r="J16" s="2104"/>
      <c r="K16" s="2135">
        <f>'BP2'!L48</f>
        <v>0</v>
      </c>
      <c r="L16" s="2149"/>
      <c r="M16" s="2104">
        <f>'BP3'!I48</f>
        <v>0</v>
      </c>
      <c r="N16" s="2124">
        <f>'BP3'!J48</f>
        <v>0</v>
      </c>
      <c r="O16" s="2104"/>
      <c r="P16" s="2135">
        <f>'BP3'!L48</f>
        <v>0</v>
      </c>
      <c r="Q16" s="2149"/>
      <c r="R16" s="2104">
        <f>'BP4'!I48</f>
        <v>0</v>
      </c>
      <c r="S16" s="2124">
        <f>'BP4'!J48</f>
        <v>0</v>
      </c>
      <c r="T16" s="2104"/>
      <c r="U16" s="2135">
        <f>'BP4'!L48</f>
        <v>0</v>
      </c>
      <c r="V16" s="2149"/>
      <c r="W16" s="2104">
        <f>'BP5'!I48</f>
        <v>0</v>
      </c>
      <c r="X16" s="2124">
        <f>'BP5'!J48</f>
        <v>0</v>
      </c>
      <c r="Y16" s="2104"/>
      <c r="Z16" s="2135">
        <f>'BP5'!L48</f>
        <v>0</v>
      </c>
      <c r="AA16" s="2026"/>
      <c r="AB16" s="2026"/>
      <c r="AC16" s="2026"/>
    </row>
    <row r="17" spans="1:29" x14ac:dyDescent="0.25">
      <c r="A17" s="2145">
        <f>'BP1'!A48</f>
        <v>0</v>
      </c>
      <c r="B17" s="2162"/>
      <c r="C17" s="2104">
        <f>SUM('BP1'!I48,'BP1'!I49)</f>
        <v>0</v>
      </c>
      <c r="D17" s="2124">
        <f>SUM('BP1'!J48,'BP1'!J49)</f>
        <v>0</v>
      </c>
      <c r="E17" s="2104"/>
      <c r="F17" s="2135">
        <f>'BP1'!M49</f>
        <v>0</v>
      </c>
      <c r="G17" s="2149"/>
      <c r="H17" s="2104">
        <f>SUM('BP2'!I49,'BP2'!I50)</f>
        <v>0</v>
      </c>
      <c r="I17" s="2124">
        <f>SUM('BP2'!J49,'BP2'!J50)</f>
        <v>0</v>
      </c>
      <c r="J17" s="2104"/>
      <c r="K17" s="2135">
        <f>'BP2'!M50</f>
        <v>0</v>
      </c>
      <c r="L17" s="2149"/>
      <c r="M17" s="2104">
        <f>SUM('BP3'!I49,'BP3'!I50)</f>
        <v>0</v>
      </c>
      <c r="N17" s="2124">
        <f>SUM('BP3'!J49,'BP3'!J50)</f>
        <v>0</v>
      </c>
      <c r="O17" s="2104"/>
      <c r="P17" s="2135">
        <f>'BP3'!M50</f>
        <v>0</v>
      </c>
      <c r="Q17" s="2149"/>
      <c r="R17" s="2104">
        <f>SUM('BP4'!I49,'BP4'!I50)</f>
        <v>0</v>
      </c>
      <c r="S17" s="2124">
        <f>SUM('BP4'!J49,'BP4'!J50)</f>
        <v>0</v>
      </c>
      <c r="T17" s="2104"/>
      <c r="U17" s="2135">
        <f>'BP4'!M50</f>
        <v>0</v>
      </c>
      <c r="V17" s="2149"/>
      <c r="W17" s="2104">
        <f>SUM('BP5'!I49,'BP5'!I50)</f>
        <v>0</v>
      </c>
      <c r="X17" s="2124">
        <f>SUM('BP5'!J49,'BP5'!J50)</f>
        <v>0</v>
      </c>
      <c r="Y17" s="2104"/>
      <c r="Z17" s="2135">
        <f>'BP5'!M50</f>
        <v>0</v>
      </c>
      <c r="AA17" s="2026"/>
      <c r="AB17" s="2026"/>
      <c r="AC17" s="2026"/>
    </row>
    <row r="18" spans="1:29" ht="15.75" thickBot="1" x14ac:dyDescent="0.3">
      <c r="A18" s="1483" t="s">
        <v>40</v>
      </c>
      <c r="B18" s="2161"/>
      <c r="C18" s="2104">
        <f>'BP1'!I50</f>
        <v>0</v>
      </c>
      <c r="D18" s="2124">
        <f>'BP1'!J50</f>
        <v>0</v>
      </c>
      <c r="E18" s="2104"/>
      <c r="F18" s="2135">
        <f>'BP1'!L50</f>
        <v>0</v>
      </c>
      <c r="G18" s="2149"/>
      <c r="H18" s="2104">
        <f>'BP2'!I51</f>
        <v>0</v>
      </c>
      <c r="I18" s="2124">
        <f>'BP2'!J51</f>
        <v>0</v>
      </c>
      <c r="J18" s="2104"/>
      <c r="K18" s="2135">
        <f>'BP2'!L51</f>
        <v>0</v>
      </c>
      <c r="L18" s="2149"/>
      <c r="M18" s="2104">
        <f>'BP3'!I51</f>
        <v>0</v>
      </c>
      <c r="N18" s="2124">
        <f>'BP3'!J51</f>
        <v>0</v>
      </c>
      <c r="O18" s="2104"/>
      <c r="P18" s="2135">
        <f>'BP3'!L51</f>
        <v>0</v>
      </c>
      <c r="Q18" s="2149"/>
      <c r="R18" s="2104">
        <f>'BP4'!I51</f>
        <v>0</v>
      </c>
      <c r="S18" s="2124">
        <f>'BP4'!J51</f>
        <v>0</v>
      </c>
      <c r="T18" s="2104"/>
      <c r="U18" s="2135">
        <f>'BP4'!L51</f>
        <v>0</v>
      </c>
      <c r="V18" s="2149"/>
      <c r="W18" s="2104">
        <f>'BP5'!I51</f>
        <v>0</v>
      </c>
      <c r="X18" s="2124">
        <f>'BP5'!J51</f>
        <v>0</v>
      </c>
      <c r="Y18" s="2104"/>
      <c r="Z18" s="2135">
        <f>'BP5'!L51</f>
        <v>0</v>
      </c>
      <c r="AA18" s="2026"/>
      <c r="AB18" s="2026"/>
      <c r="AC18" s="2026"/>
    </row>
    <row r="19" spans="1:29" x14ac:dyDescent="0.25">
      <c r="A19" s="2145">
        <f>'BP1'!A51</f>
        <v>0</v>
      </c>
      <c r="B19" s="2162"/>
      <c r="C19" s="2104">
        <f>SUM('BP1'!I51,'BP1'!I52)</f>
        <v>0</v>
      </c>
      <c r="D19" s="2124">
        <f>SUM('BP1'!J51,'BP1'!J52)</f>
        <v>0</v>
      </c>
      <c r="E19" s="2104"/>
      <c r="F19" s="2135">
        <f>'BP1'!M52</f>
        <v>0</v>
      </c>
      <c r="G19" s="2149"/>
      <c r="H19" s="2104">
        <f>SUM('BP2'!I52,'BP2'!I53)</f>
        <v>0</v>
      </c>
      <c r="I19" s="2124">
        <f>SUM('BP2'!J52,'BP2'!J53)</f>
        <v>0</v>
      </c>
      <c r="J19" s="2104"/>
      <c r="K19" s="2135">
        <f>'BP2'!M53</f>
        <v>0</v>
      </c>
      <c r="L19" s="2149"/>
      <c r="M19" s="2104">
        <f>SUM('BP3'!I52,'BP3'!I53)</f>
        <v>0</v>
      </c>
      <c r="N19" s="2124">
        <f>SUM('BP3'!J52,'BP3'!J53)</f>
        <v>0</v>
      </c>
      <c r="O19" s="2104"/>
      <c r="P19" s="2135">
        <f>'BP3'!M53</f>
        <v>0</v>
      </c>
      <c r="Q19" s="2149"/>
      <c r="R19" s="2104">
        <f>SUM('BP4'!I52,'BP4'!I53)</f>
        <v>0</v>
      </c>
      <c r="S19" s="2124">
        <f>SUM('BP4'!J52,'BP4'!J53)</f>
        <v>0</v>
      </c>
      <c r="T19" s="2104"/>
      <c r="U19" s="2135">
        <f>'BP4'!M53</f>
        <v>0</v>
      </c>
      <c r="V19" s="2149"/>
      <c r="W19" s="2104">
        <f>SUM('BP5'!I52,'BP5'!I53)</f>
        <v>0</v>
      </c>
      <c r="X19" s="2124">
        <f>SUM('BP5'!J52,'BP5'!J53)</f>
        <v>0</v>
      </c>
      <c r="Y19" s="2104"/>
      <c r="Z19" s="2135">
        <f>'BP5'!M53</f>
        <v>0</v>
      </c>
      <c r="AA19" s="2026"/>
      <c r="AB19" s="2026"/>
      <c r="AC19" s="2026"/>
    </row>
    <row r="20" spans="1:29" ht="15.75" thickBot="1" x14ac:dyDescent="0.3">
      <c r="A20" s="1483" t="s">
        <v>40</v>
      </c>
      <c r="B20" s="2161"/>
      <c r="C20" s="2104">
        <f>'BP1'!I53</f>
        <v>0</v>
      </c>
      <c r="D20" s="2124">
        <f>'BP1'!J53</f>
        <v>0</v>
      </c>
      <c r="E20" s="2104"/>
      <c r="F20" s="2135">
        <f>'BP1'!L53</f>
        <v>0</v>
      </c>
      <c r="G20" s="2149"/>
      <c r="H20" s="2104">
        <f>'BP2'!I54</f>
        <v>0</v>
      </c>
      <c r="I20" s="2124">
        <f>'BP2'!J54</f>
        <v>0</v>
      </c>
      <c r="J20" s="2104"/>
      <c r="K20" s="2135">
        <f>'BP2'!L54</f>
        <v>0</v>
      </c>
      <c r="L20" s="2149"/>
      <c r="M20" s="2104">
        <f>'BP3'!I54</f>
        <v>0</v>
      </c>
      <c r="N20" s="2124">
        <f>'BP3'!J54</f>
        <v>0</v>
      </c>
      <c r="O20" s="2104"/>
      <c r="P20" s="2135">
        <f>'BP3'!L54</f>
        <v>0</v>
      </c>
      <c r="Q20" s="2149"/>
      <c r="R20" s="2104">
        <f>'BP4'!I54</f>
        <v>0</v>
      </c>
      <c r="S20" s="2124">
        <f>'BP4'!J54</f>
        <v>0</v>
      </c>
      <c r="T20" s="2104"/>
      <c r="U20" s="2135">
        <f>'BP4'!L54</f>
        <v>0</v>
      </c>
      <c r="V20" s="2149"/>
      <c r="W20" s="2104">
        <f>'BP5'!I54</f>
        <v>0</v>
      </c>
      <c r="X20" s="2124">
        <f>'BP5'!J54</f>
        <v>0</v>
      </c>
      <c r="Y20" s="2104"/>
      <c r="Z20" s="2135">
        <f>'BP5'!L54</f>
        <v>0</v>
      </c>
      <c r="AA20" s="2026"/>
      <c r="AB20" s="2026"/>
      <c r="AC20" s="2026"/>
    </row>
    <row r="21" spans="1:29" x14ac:dyDescent="0.25">
      <c r="A21" s="2146">
        <f>'BP1'!A54</f>
        <v>0</v>
      </c>
      <c r="B21" s="2163"/>
      <c r="C21" s="2104">
        <f>SUM('BP1'!I54,'BP1'!I55)</f>
        <v>0</v>
      </c>
      <c r="D21" s="2124">
        <f>SUM('BP1'!J54,'BP1'!J55)</f>
        <v>0</v>
      </c>
      <c r="E21" s="2104"/>
      <c r="F21" s="2135">
        <f>'BP1'!M55</f>
        <v>0</v>
      </c>
      <c r="G21" s="2149"/>
      <c r="H21" s="2104">
        <f>SUM('BP2'!I55,'BP2'!I56)</f>
        <v>0</v>
      </c>
      <c r="I21" s="2124">
        <f>SUM('BP2'!J55,'BP2'!J56)</f>
        <v>0</v>
      </c>
      <c r="J21" s="2104"/>
      <c r="K21" s="2135">
        <f>'BP2'!M56</f>
        <v>0</v>
      </c>
      <c r="L21" s="2149"/>
      <c r="M21" s="2104">
        <f>SUM('BP3'!I55,'BP3'!I56)</f>
        <v>0</v>
      </c>
      <c r="N21" s="2124">
        <f>SUM('BP3'!J55,'BP3'!J56)</f>
        <v>0</v>
      </c>
      <c r="O21" s="2104"/>
      <c r="P21" s="2135">
        <f>'BP3'!M56</f>
        <v>0</v>
      </c>
      <c r="Q21" s="2149"/>
      <c r="R21" s="2104">
        <f>SUM('BP4'!I55,'BP4'!I56)</f>
        <v>0</v>
      </c>
      <c r="S21" s="2124">
        <f>SUM('BP4'!J55,'BP4'!J56)</f>
        <v>0</v>
      </c>
      <c r="T21" s="2104"/>
      <c r="U21" s="2135">
        <f>'BP4'!M56</f>
        <v>0</v>
      </c>
      <c r="V21" s="2149"/>
      <c r="W21" s="2104">
        <f>SUM('BP5'!I55,'BP5'!I56)</f>
        <v>0</v>
      </c>
      <c r="X21" s="2124">
        <f>SUM('BP5'!J55,'BP5'!J56)</f>
        <v>0</v>
      </c>
      <c r="Y21" s="2104"/>
      <c r="Z21" s="2135">
        <f>'BP5'!M56</f>
        <v>0</v>
      </c>
      <c r="AA21" s="2026"/>
      <c r="AB21" s="2026"/>
      <c r="AC21" s="2026"/>
    </row>
    <row r="22" spans="1:29" ht="15.75" thickBot="1" x14ac:dyDescent="0.3">
      <c r="A22" s="1483" t="s">
        <v>40</v>
      </c>
      <c r="B22" s="2161"/>
      <c r="C22" s="2104">
        <f>'BP1'!I56</f>
        <v>0</v>
      </c>
      <c r="D22" s="2124">
        <f>'BP1'!J56</f>
        <v>0</v>
      </c>
      <c r="E22" s="2104"/>
      <c r="F22" s="2135">
        <f>'BP1'!L56</f>
        <v>0</v>
      </c>
      <c r="G22" s="2149"/>
      <c r="H22" s="2104">
        <f>'BP2'!I57</f>
        <v>0</v>
      </c>
      <c r="I22" s="2124">
        <f>'BP2'!J57</f>
        <v>0</v>
      </c>
      <c r="J22" s="2104"/>
      <c r="K22" s="2135">
        <f>'BP2'!L57</f>
        <v>0</v>
      </c>
      <c r="L22" s="2149"/>
      <c r="M22" s="2104">
        <f>'BP3'!I57</f>
        <v>0</v>
      </c>
      <c r="N22" s="2124">
        <f>'BP3'!J57</f>
        <v>0</v>
      </c>
      <c r="O22" s="2104"/>
      <c r="P22" s="2135">
        <f>'BP3'!L57</f>
        <v>0</v>
      </c>
      <c r="Q22" s="2149"/>
      <c r="R22" s="2104">
        <f>'BP4'!I57</f>
        <v>0</v>
      </c>
      <c r="S22" s="2124">
        <f>'BP4'!J57</f>
        <v>0</v>
      </c>
      <c r="T22" s="2104"/>
      <c r="U22" s="2135">
        <f>'BP4'!L57</f>
        <v>0</v>
      </c>
      <c r="V22" s="2149"/>
      <c r="W22" s="2104">
        <f>'BP5'!I57</f>
        <v>0</v>
      </c>
      <c r="X22" s="2124">
        <f>'BP5'!J57</f>
        <v>0</v>
      </c>
      <c r="Y22" s="2104"/>
      <c r="Z22" s="2135">
        <f>'BP5'!L57</f>
        <v>0</v>
      </c>
      <c r="AA22" s="2026"/>
      <c r="AB22" s="2026"/>
      <c r="AC22" s="2026"/>
    </row>
    <row r="23" spans="1:29" x14ac:dyDescent="0.25">
      <c r="A23" s="2145">
        <f>'BP1'!A57</f>
        <v>0</v>
      </c>
      <c r="B23" s="2162"/>
      <c r="C23" s="2104">
        <f>SUM('BP1'!I57,'BP1'!I58)</f>
        <v>0</v>
      </c>
      <c r="D23" s="2124">
        <f>SUM('BP1'!J57,'BP1'!J58)</f>
        <v>0</v>
      </c>
      <c r="E23" s="2104"/>
      <c r="F23" s="2135">
        <f>'BP1'!M58</f>
        <v>0</v>
      </c>
      <c r="G23" s="2149"/>
      <c r="H23" s="2104">
        <f>SUM('BP2'!I58,'BP2'!I59)</f>
        <v>0</v>
      </c>
      <c r="I23" s="2124">
        <f>SUM('BP2'!J58,'BP2'!J59)</f>
        <v>0</v>
      </c>
      <c r="J23" s="2104"/>
      <c r="K23" s="2135">
        <f>'BP2'!M59</f>
        <v>0</v>
      </c>
      <c r="L23" s="2149"/>
      <c r="M23" s="2104">
        <f>SUM('BP3'!I58,'BP3'!I59)</f>
        <v>0</v>
      </c>
      <c r="N23" s="2124">
        <f>SUM('BP3'!J58,'BP3'!J59)</f>
        <v>0</v>
      </c>
      <c r="O23" s="2104"/>
      <c r="P23" s="2135">
        <f>'BP3'!M59</f>
        <v>0</v>
      </c>
      <c r="Q23" s="2149"/>
      <c r="R23" s="2104">
        <f>SUM('BP4'!I58,'BP4'!I59)</f>
        <v>0</v>
      </c>
      <c r="S23" s="2124">
        <f>SUM('BP4'!J58,'BP4'!J59)</f>
        <v>0</v>
      </c>
      <c r="T23" s="2104"/>
      <c r="U23" s="2135">
        <f>'BP4'!M59</f>
        <v>0</v>
      </c>
      <c r="V23" s="2149"/>
      <c r="W23" s="2104">
        <f>SUM('BP5'!I58,'BP5'!I59)</f>
        <v>0</v>
      </c>
      <c r="X23" s="2124">
        <f>SUM('BP5'!J58,'BP5'!J59)</f>
        <v>0</v>
      </c>
      <c r="Y23" s="2104"/>
      <c r="Z23" s="2135">
        <f>'BP5'!M59</f>
        <v>0</v>
      </c>
      <c r="AA23" s="2026"/>
      <c r="AB23" s="2026"/>
      <c r="AC23" s="2026"/>
    </row>
    <row r="24" spans="1:29" ht="15.75" thickBot="1" x14ac:dyDescent="0.3">
      <c r="A24" s="1483" t="s">
        <v>40</v>
      </c>
      <c r="B24" s="2161"/>
      <c r="C24" s="2104">
        <f>'BP1'!I59</f>
        <v>0</v>
      </c>
      <c r="D24" s="2124">
        <f>'BP1'!J59</f>
        <v>0</v>
      </c>
      <c r="E24" s="2104"/>
      <c r="F24" s="2135">
        <f>'BP1'!L59</f>
        <v>0</v>
      </c>
      <c r="G24" s="2149"/>
      <c r="H24" s="2104">
        <f>'BP2'!I60</f>
        <v>0</v>
      </c>
      <c r="I24" s="2124">
        <f>'BP2'!J60</f>
        <v>0</v>
      </c>
      <c r="J24" s="2104"/>
      <c r="K24" s="2135">
        <f>'BP2'!L60</f>
        <v>0</v>
      </c>
      <c r="L24" s="2149"/>
      <c r="M24" s="2104">
        <f>'BP3'!I60</f>
        <v>0</v>
      </c>
      <c r="N24" s="2124">
        <f>'BP3'!J60</f>
        <v>0</v>
      </c>
      <c r="O24" s="2104"/>
      <c r="P24" s="2135">
        <f>'BP3'!L60</f>
        <v>0</v>
      </c>
      <c r="Q24" s="2149"/>
      <c r="R24" s="2104">
        <f>'BP4'!I60</f>
        <v>0</v>
      </c>
      <c r="S24" s="2124">
        <f>'BP4'!J60</f>
        <v>0</v>
      </c>
      <c r="T24" s="2104"/>
      <c r="U24" s="2135">
        <f>'BP4'!L60</f>
        <v>0</v>
      </c>
      <c r="V24" s="2149"/>
      <c r="W24" s="2104">
        <f>'BP5'!I60</f>
        <v>0</v>
      </c>
      <c r="X24" s="2124">
        <f>'BP5'!J60</f>
        <v>0</v>
      </c>
      <c r="Y24" s="2104"/>
      <c r="Z24" s="2135">
        <f>'BP5'!L60</f>
        <v>0</v>
      </c>
      <c r="AA24" s="2026"/>
      <c r="AB24" s="2026"/>
      <c r="AC24" s="2026"/>
    </row>
    <row r="25" spans="1:29" x14ac:dyDescent="0.25">
      <c r="A25" s="2145">
        <f>'BP1'!A60</f>
        <v>0</v>
      </c>
      <c r="B25" s="2162"/>
      <c r="C25" s="2104">
        <f>SUM('BP1'!I60,'BP1'!I61)</f>
        <v>0</v>
      </c>
      <c r="D25" s="2124">
        <f>SUM('BP1'!J60,'BP1'!J61)</f>
        <v>0</v>
      </c>
      <c r="E25" s="2104"/>
      <c r="F25" s="2135">
        <f>'BP1'!M61</f>
        <v>0</v>
      </c>
      <c r="G25" s="2149"/>
      <c r="H25" s="2104">
        <f>SUM('BP2'!I61,'BP2'!I62)</f>
        <v>0</v>
      </c>
      <c r="I25" s="2124">
        <f>SUM('BP2'!J61,'BP2'!J62)</f>
        <v>0</v>
      </c>
      <c r="J25" s="2104"/>
      <c r="K25" s="2135">
        <f>'BP2'!M62</f>
        <v>0</v>
      </c>
      <c r="L25" s="2149"/>
      <c r="M25" s="2104">
        <f>SUM('BP3'!I61,'BP3'!I62)</f>
        <v>0</v>
      </c>
      <c r="N25" s="2124">
        <f>SUM('BP3'!J61,'BP3'!J62)</f>
        <v>0</v>
      </c>
      <c r="O25" s="2104"/>
      <c r="P25" s="2135">
        <f>'BP3'!M62</f>
        <v>0</v>
      </c>
      <c r="Q25" s="2149"/>
      <c r="R25" s="2104">
        <f>SUM('BP4'!I61,'BP4'!I62)</f>
        <v>0</v>
      </c>
      <c r="S25" s="2124">
        <f>SUM('BP4'!J61,'BP4'!J62)</f>
        <v>0</v>
      </c>
      <c r="T25" s="2104"/>
      <c r="U25" s="2135">
        <f>'BP4'!M62</f>
        <v>0</v>
      </c>
      <c r="V25" s="2149"/>
      <c r="W25" s="2104">
        <f>SUM('BP5'!I61,'BP5'!I62)</f>
        <v>0</v>
      </c>
      <c r="X25" s="2124">
        <f>SUM('BP5'!J61,'BP5'!J62)</f>
        <v>0</v>
      </c>
      <c r="Y25" s="2104"/>
      <c r="Z25" s="2135">
        <f>'BP5'!M62</f>
        <v>0</v>
      </c>
      <c r="AA25" s="2026"/>
      <c r="AB25" s="2026"/>
      <c r="AC25" s="2026"/>
    </row>
    <row r="26" spans="1:29" ht="15.75" thickBot="1" x14ac:dyDescent="0.3">
      <c r="A26" s="1483" t="s">
        <v>40</v>
      </c>
      <c r="B26" s="2161"/>
      <c r="C26" s="2104">
        <f>'BP1'!I62</f>
        <v>0</v>
      </c>
      <c r="D26" s="2124">
        <f>'BP1'!J62</f>
        <v>0</v>
      </c>
      <c r="E26" s="2104"/>
      <c r="F26" s="2135">
        <f>'BP1'!L62</f>
        <v>0</v>
      </c>
      <c r="G26" s="2149"/>
      <c r="H26" s="2104">
        <f>'BP2'!I63</f>
        <v>0</v>
      </c>
      <c r="I26" s="2124">
        <f>'BP2'!J63</f>
        <v>0</v>
      </c>
      <c r="J26" s="2104"/>
      <c r="K26" s="2135">
        <f>'BP2'!L63</f>
        <v>0</v>
      </c>
      <c r="L26" s="2149"/>
      <c r="M26" s="2104">
        <f>'BP3'!I63</f>
        <v>0</v>
      </c>
      <c r="N26" s="2124">
        <f>'BP3'!J63</f>
        <v>0</v>
      </c>
      <c r="O26" s="2104"/>
      <c r="P26" s="2135">
        <f>'BP3'!L63</f>
        <v>0</v>
      </c>
      <c r="Q26" s="2149"/>
      <c r="R26" s="2104">
        <f>'BP4'!I63</f>
        <v>0</v>
      </c>
      <c r="S26" s="2124">
        <f>'BP4'!J63</f>
        <v>0</v>
      </c>
      <c r="T26" s="2104"/>
      <c r="U26" s="2135">
        <f>'BP4'!L63</f>
        <v>0</v>
      </c>
      <c r="V26" s="2149"/>
      <c r="W26" s="2104">
        <f>'BP5'!I63</f>
        <v>0</v>
      </c>
      <c r="X26" s="2124">
        <f>'BP5'!J63</f>
        <v>0</v>
      </c>
      <c r="Y26" s="2104"/>
      <c r="Z26" s="2135">
        <f>'BP5'!L63</f>
        <v>0</v>
      </c>
      <c r="AA26" s="2026"/>
      <c r="AB26" s="2026"/>
      <c r="AC26" s="2026"/>
    </row>
    <row r="27" spans="1:29" x14ac:dyDescent="0.25">
      <c r="A27" s="2145">
        <f>'BP1'!A63</f>
        <v>0</v>
      </c>
      <c r="B27" s="2162"/>
      <c r="C27" s="2104">
        <f>SUM('BP1'!I63,'BP1'!I64)</f>
        <v>0</v>
      </c>
      <c r="D27" s="2124">
        <f>SUM('BP1'!J63,'BP1'!J64)</f>
        <v>0</v>
      </c>
      <c r="E27" s="2104"/>
      <c r="F27" s="2135">
        <f>'BP1'!M64</f>
        <v>0</v>
      </c>
      <c r="G27" s="2149"/>
      <c r="H27" s="2104">
        <f>SUM('BP2'!I64,'BP2'!I65)</f>
        <v>0</v>
      </c>
      <c r="I27" s="2124">
        <f>SUM('BP2'!J64,'BP2'!J65)</f>
        <v>0</v>
      </c>
      <c r="J27" s="2104"/>
      <c r="K27" s="2135">
        <f>'BP2'!M65</f>
        <v>0</v>
      </c>
      <c r="L27" s="2149"/>
      <c r="M27" s="2104">
        <f>SUM('BP3'!I64,'BP3'!I65)</f>
        <v>0</v>
      </c>
      <c r="N27" s="2124">
        <f>SUM('BP3'!J64,'BP3'!J65)</f>
        <v>0</v>
      </c>
      <c r="O27" s="2104"/>
      <c r="P27" s="2135">
        <f>'BP3'!M65</f>
        <v>0</v>
      </c>
      <c r="Q27" s="2149"/>
      <c r="R27" s="2104">
        <f>SUM('BP4'!I64,'BP4'!I65)</f>
        <v>0</v>
      </c>
      <c r="S27" s="2124">
        <f>SUM('BP4'!J64,'BP4'!J65)</f>
        <v>0</v>
      </c>
      <c r="T27" s="2104"/>
      <c r="U27" s="2135">
        <f>'BP4'!M65</f>
        <v>0</v>
      </c>
      <c r="V27" s="2149"/>
      <c r="W27" s="2104">
        <f>SUM('BP5'!I64,'BP5'!I65)</f>
        <v>0</v>
      </c>
      <c r="X27" s="2124">
        <f>SUM('BP5'!J64,'BP5'!J65)</f>
        <v>0</v>
      </c>
      <c r="Y27" s="2104"/>
      <c r="Z27" s="2135">
        <f>'BP5'!M65</f>
        <v>0</v>
      </c>
      <c r="AA27" s="2026"/>
      <c r="AB27" s="2026"/>
      <c r="AC27" s="2026"/>
    </row>
    <row r="28" spans="1:29" ht="15.75" thickBot="1" x14ac:dyDescent="0.3">
      <c r="A28" s="1483" t="s">
        <v>40</v>
      </c>
      <c r="B28" s="2161"/>
      <c r="C28" s="2104">
        <f>'BP1'!I65</f>
        <v>0</v>
      </c>
      <c r="D28" s="2124">
        <f>'BP1'!J65</f>
        <v>0</v>
      </c>
      <c r="E28" s="2104"/>
      <c r="F28" s="2135">
        <f>'BP1'!L65</f>
        <v>0</v>
      </c>
      <c r="G28" s="2149"/>
      <c r="H28" s="2104">
        <f>'BP2'!I66</f>
        <v>0</v>
      </c>
      <c r="I28" s="2124">
        <f>'BP2'!J66</f>
        <v>0</v>
      </c>
      <c r="J28" s="2104"/>
      <c r="K28" s="2135">
        <f>'BP2'!L66</f>
        <v>0</v>
      </c>
      <c r="L28" s="2149"/>
      <c r="M28" s="2104">
        <f>'BP3'!I66</f>
        <v>0</v>
      </c>
      <c r="N28" s="2124">
        <f>'BP3'!J66</f>
        <v>0</v>
      </c>
      <c r="O28" s="2104"/>
      <c r="P28" s="2135">
        <f>'BP3'!L66</f>
        <v>0</v>
      </c>
      <c r="Q28" s="2149"/>
      <c r="R28" s="2104">
        <f>'BP4'!I66</f>
        <v>0</v>
      </c>
      <c r="S28" s="2124">
        <f>'BP4'!J66</f>
        <v>0</v>
      </c>
      <c r="T28" s="2104"/>
      <c r="U28" s="2135">
        <f>'BP4'!L66</f>
        <v>0</v>
      </c>
      <c r="V28" s="2149"/>
      <c r="W28" s="2104">
        <f>'BP5'!I66</f>
        <v>0</v>
      </c>
      <c r="X28" s="2124">
        <f>'BP5'!J66</f>
        <v>0</v>
      </c>
      <c r="Y28" s="2104"/>
      <c r="Z28" s="2135">
        <f>'BP5'!L66</f>
        <v>0</v>
      </c>
      <c r="AA28" s="2026"/>
      <c r="AB28" s="2026"/>
      <c r="AC28" s="2026"/>
    </row>
    <row r="29" spans="1:29" x14ac:dyDescent="0.25">
      <c r="A29" s="2145">
        <f>'BP1'!A66</f>
        <v>0</v>
      </c>
      <c r="B29" s="2162"/>
      <c r="C29" s="2104">
        <f>SUM('BP1'!I66,'BP1'!I67)</f>
        <v>0</v>
      </c>
      <c r="D29" s="2124">
        <f>SUM('BP1'!J66,'BP1'!J67)</f>
        <v>0</v>
      </c>
      <c r="E29" s="2104"/>
      <c r="F29" s="2135">
        <f>'BP1'!M67</f>
        <v>0</v>
      </c>
      <c r="G29" s="2149"/>
      <c r="H29" s="2104">
        <f>SUM('BP2'!I67,'BP2'!I68)</f>
        <v>0</v>
      </c>
      <c r="I29" s="2124">
        <f>SUM('BP2'!J67,'BP2'!J68)</f>
        <v>0</v>
      </c>
      <c r="J29" s="2104"/>
      <c r="K29" s="2135">
        <f>'BP2'!M68</f>
        <v>0</v>
      </c>
      <c r="L29" s="2149"/>
      <c r="M29" s="2104">
        <f>SUM('BP3'!I67,'BP3'!I68)</f>
        <v>0</v>
      </c>
      <c r="N29" s="2124">
        <f>SUM('BP3'!J67,'BP3'!J68)</f>
        <v>0</v>
      </c>
      <c r="O29" s="2104"/>
      <c r="P29" s="2135">
        <f>'BP3'!M68</f>
        <v>0</v>
      </c>
      <c r="Q29" s="2149"/>
      <c r="R29" s="2104">
        <f>SUM('BP4'!I67,'BP4'!I68)</f>
        <v>0</v>
      </c>
      <c r="S29" s="2124">
        <f>SUM('BP4'!J67,'BP4'!J68)</f>
        <v>0</v>
      </c>
      <c r="T29" s="2104"/>
      <c r="U29" s="2135">
        <f>'BP4'!M68</f>
        <v>0</v>
      </c>
      <c r="V29" s="2149"/>
      <c r="W29" s="2104">
        <f>SUM('BP5'!I67,'BP5'!I68)</f>
        <v>0</v>
      </c>
      <c r="X29" s="2124">
        <f>SUM('BP5'!J67,'BP5'!J68)</f>
        <v>0</v>
      </c>
      <c r="Y29" s="2104"/>
      <c r="Z29" s="2135">
        <f>'BP5'!M68</f>
        <v>0</v>
      </c>
      <c r="AA29" s="2026"/>
      <c r="AB29" s="2026"/>
      <c r="AC29" s="2026"/>
    </row>
    <row r="30" spans="1:29" ht="15.75" thickBot="1" x14ac:dyDescent="0.3">
      <c r="A30" s="2000" t="s">
        <v>40</v>
      </c>
      <c r="B30" s="2164"/>
      <c r="C30" s="2104">
        <f>'BP1'!I68</f>
        <v>0</v>
      </c>
      <c r="D30" s="2124">
        <f>'BP1'!J68</f>
        <v>0</v>
      </c>
      <c r="E30" s="2104"/>
      <c r="F30" s="2135">
        <f>'BP1'!L68</f>
        <v>0</v>
      </c>
      <c r="G30" s="2149"/>
      <c r="H30" s="2104">
        <f>'BP2'!I69</f>
        <v>0</v>
      </c>
      <c r="I30" s="2124">
        <f>'BP2'!J69</f>
        <v>0</v>
      </c>
      <c r="J30" s="2104"/>
      <c r="K30" s="2135">
        <f>'BP2'!L69</f>
        <v>0</v>
      </c>
      <c r="L30" s="2149"/>
      <c r="M30" s="2104">
        <f>'BP3'!I69</f>
        <v>0</v>
      </c>
      <c r="N30" s="2124">
        <f>'BP3'!J69</f>
        <v>0</v>
      </c>
      <c r="O30" s="2104"/>
      <c r="P30" s="2135">
        <f>'BP3'!L69</f>
        <v>0</v>
      </c>
      <c r="Q30" s="2149"/>
      <c r="R30" s="2104">
        <f>'BP4'!I69</f>
        <v>0</v>
      </c>
      <c r="S30" s="2124">
        <f>'BP4'!J69</f>
        <v>0</v>
      </c>
      <c r="T30" s="2104"/>
      <c r="U30" s="2135">
        <f>'BP4'!L69</f>
        <v>0</v>
      </c>
      <c r="V30" s="2149"/>
      <c r="W30" s="2104">
        <f>'BP5'!I69</f>
        <v>0</v>
      </c>
      <c r="X30" s="2124">
        <f>'BP5'!J69</f>
        <v>0</v>
      </c>
      <c r="Y30" s="2104"/>
      <c r="Z30" s="2135">
        <f>'BP5'!L69</f>
        <v>0</v>
      </c>
      <c r="AA30" s="2026"/>
      <c r="AB30" s="2026"/>
      <c r="AC30" s="2026"/>
    </row>
    <row r="31" spans="1:29" x14ac:dyDescent="0.25">
      <c r="A31" s="2037">
        <f>'BP1'!A69</f>
        <v>0</v>
      </c>
      <c r="B31" s="2160"/>
      <c r="C31" s="2104">
        <f>SUM('BP1'!I69,'BP1'!I70)</f>
        <v>0</v>
      </c>
      <c r="D31" s="2124">
        <f>SUM('BP1'!J69,'BP1'!J70)</f>
        <v>0</v>
      </c>
      <c r="E31" s="2104"/>
      <c r="F31" s="2135">
        <f>'BP1'!M70</f>
        <v>0</v>
      </c>
      <c r="G31" s="2149"/>
      <c r="H31" s="2104">
        <f>SUM('BP2'!I70,'BP2'!I71)</f>
        <v>0</v>
      </c>
      <c r="I31" s="2124">
        <f>SUM('BP2'!J70,'BP2'!J71)</f>
        <v>0</v>
      </c>
      <c r="J31" s="2104"/>
      <c r="K31" s="2135">
        <f>'BP2'!M71</f>
        <v>0</v>
      </c>
      <c r="L31" s="2149"/>
      <c r="M31" s="2104">
        <f>SUM('BP3'!I70,'BP3'!I71)</f>
        <v>0</v>
      </c>
      <c r="N31" s="2124">
        <f>SUM('BP3'!J70,'BP3'!J71)</f>
        <v>0</v>
      </c>
      <c r="O31" s="2104"/>
      <c r="P31" s="2135">
        <f>'BP3'!M71</f>
        <v>0</v>
      </c>
      <c r="Q31" s="2149"/>
      <c r="R31" s="2104">
        <f>SUM('BP4'!I70,'BP4'!I71)</f>
        <v>0</v>
      </c>
      <c r="S31" s="2124">
        <f>SUM('BP4'!J70,'BP4'!J71)</f>
        <v>0</v>
      </c>
      <c r="T31" s="2104"/>
      <c r="U31" s="2135">
        <f>'BP4'!M71</f>
        <v>0</v>
      </c>
      <c r="V31" s="2149"/>
      <c r="W31" s="2104">
        <f>SUM('BP5'!I70,'BP5'!I71)</f>
        <v>0</v>
      </c>
      <c r="X31" s="2124">
        <f>SUM('BP5'!J70,'BP5'!J71)</f>
        <v>0</v>
      </c>
      <c r="Y31" s="2104"/>
      <c r="Z31" s="2135">
        <f>'BP5'!M71</f>
        <v>0</v>
      </c>
      <c r="AA31" s="2026"/>
      <c r="AB31" s="2026"/>
      <c r="AC31" s="2026"/>
    </row>
    <row r="32" spans="1:29" ht="15.75" thickBot="1" x14ac:dyDescent="0.3">
      <c r="A32" s="2020" t="s">
        <v>40</v>
      </c>
      <c r="B32" s="2161"/>
      <c r="C32" s="2104">
        <f>'BP1'!I71</f>
        <v>0</v>
      </c>
      <c r="D32" s="2124">
        <f>'BP1'!J71</f>
        <v>0</v>
      </c>
      <c r="E32" s="2104"/>
      <c r="F32" s="2135">
        <f>'BP1'!L71</f>
        <v>0</v>
      </c>
      <c r="G32" s="2149"/>
      <c r="H32" s="2104">
        <f>'BP2'!I72</f>
        <v>0</v>
      </c>
      <c r="I32" s="2124">
        <f>'BP2'!J72</f>
        <v>0</v>
      </c>
      <c r="J32" s="2104"/>
      <c r="K32" s="2135">
        <f>'BP2'!L72</f>
        <v>0</v>
      </c>
      <c r="L32" s="2149"/>
      <c r="M32" s="2104">
        <f>'BP3'!I72</f>
        <v>0</v>
      </c>
      <c r="N32" s="2124">
        <f>'BP3'!J72</f>
        <v>0</v>
      </c>
      <c r="O32" s="2104"/>
      <c r="P32" s="2135">
        <f>'BP3'!L72</f>
        <v>0</v>
      </c>
      <c r="Q32" s="2149"/>
      <c r="R32" s="2104">
        <f>'BP4'!I72</f>
        <v>0</v>
      </c>
      <c r="S32" s="2124">
        <f>'BP4'!J72</f>
        <v>0</v>
      </c>
      <c r="T32" s="2104"/>
      <c r="U32" s="2135">
        <f>'BP4'!L72</f>
        <v>0</v>
      </c>
      <c r="V32" s="2149"/>
      <c r="W32" s="2104">
        <f>'BP5'!I72</f>
        <v>0</v>
      </c>
      <c r="X32" s="2124">
        <f>'BP5'!J72</f>
        <v>0</v>
      </c>
      <c r="Y32" s="2104"/>
      <c r="Z32" s="2135">
        <f>'BP5'!L72</f>
        <v>0</v>
      </c>
      <c r="AA32" s="2026"/>
      <c r="AB32" s="2026"/>
      <c r="AC32" s="2026"/>
    </row>
    <row r="33" spans="1:29" x14ac:dyDescent="0.25">
      <c r="A33" s="2037">
        <f>'BP1'!A72</f>
        <v>0</v>
      </c>
      <c r="B33" s="2160"/>
      <c r="C33" s="2104">
        <f>SUM('BP1'!I72,'BP1'!I73)</f>
        <v>0</v>
      </c>
      <c r="D33" s="2124">
        <f>SUM('BP1'!J72,'BP1'!J73)</f>
        <v>0</v>
      </c>
      <c r="E33" s="2104"/>
      <c r="F33" s="2135">
        <f>'BP1'!M73</f>
        <v>0</v>
      </c>
      <c r="G33" s="2149"/>
      <c r="H33" s="2104">
        <f>SUM('BP2'!I73,'BP2'!I74)</f>
        <v>0</v>
      </c>
      <c r="I33" s="2124">
        <f>SUM('BP2'!J73,'BP2'!J74)</f>
        <v>0</v>
      </c>
      <c r="J33" s="2104"/>
      <c r="K33" s="2135">
        <f>'BP2'!M74</f>
        <v>0</v>
      </c>
      <c r="L33" s="2149"/>
      <c r="M33" s="2104">
        <f>SUM('BP3'!I73,'BP3'!I74)</f>
        <v>0</v>
      </c>
      <c r="N33" s="2124">
        <f>SUM('BP3'!J73,'BP3'!J74)</f>
        <v>0</v>
      </c>
      <c r="O33" s="2104"/>
      <c r="P33" s="2135">
        <f>'BP3'!M74</f>
        <v>0</v>
      </c>
      <c r="Q33" s="2149"/>
      <c r="R33" s="2104">
        <f>SUM('BP4'!I73,'BP4'!I74)</f>
        <v>0</v>
      </c>
      <c r="S33" s="2124">
        <f>SUM('BP4'!J73,'BP4'!J74)</f>
        <v>0</v>
      </c>
      <c r="T33" s="2104"/>
      <c r="U33" s="2135">
        <f>'BP4'!M74</f>
        <v>0</v>
      </c>
      <c r="V33" s="2149"/>
      <c r="W33" s="2104">
        <f>SUM('BP5'!I73,'BP5'!I74)</f>
        <v>0</v>
      </c>
      <c r="X33" s="2124">
        <f>SUM('BP5'!J73,'BP5'!J74)</f>
        <v>0</v>
      </c>
      <c r="Y33" s="2104"/>
      <c r="Z33" s="2135">
        <f>'BP5'!M74</f>
        <v>0</v>
      </c>
      <c r="AA33" s="2026"/>
      <c r="AB33" s="2026"/>
      <c r="AC33" s="2026"/>
    </row>
    <row r="34" spans="1:29" ht="15.75" thickBot="1" x14ac:dyDescent="0.3">
      <c r="A34" s="2020" t="s">
        <v>40</v>
      </c>
      <c r="B34" s="2161"/>
      <c r="C34" s="2104">
        <f>'BP1'!I74</f>
        <v>0</v>
      </c>
      <c r="D34" s="2124">
        <f>'BP1'!J74</f>
        <v>0</v>
      </c>
      <c r="E34" s="2104"/>
      <c r="F34" s="2135">
        <f>'BP1'!L74</f>
        <v>0</v>
      </c>
      <c r="G34" s="2149"/>
      <c r="H34" s="2104">
        <f>'BP2'!I75</f>
        <v>0</v>
      </c>
      <c r="I34" s="2124">
        <f>'BP2'!J75</f>
        <v>0</v>
      </c>
      <c r="J34" s="2104"/>
      <c r="K34" s="2135">
        <f>'BP2'!L75</f>
        <v>0</v>
      </c>
      <c r="L34" s="2149"/>
      <c r="M34" s="2104">
        <f>'BP3'!I75</f>
        <v>0</v>
      </c>
      <c r="N34" s="2124">
        <f>'BP3'!J75</f>
        <v>0</v>
      </c>
      <c r="O34" s="2104"/>
      <c r="P34" s="2135">
        <f>'BP3'!L75</f>
        <v>0</v>
      </c>
      <c r="Q34" s="2149"/>
      <c r="R34" s="2104">
        <f>'BP4'!I75</f>
        <v>0</v>
      </c>
      <c r="S34" s="2124">
        <f>'BP4'!J75</f>
        <v>0</v>
      </c>
      <c r="T34" s="2104"/>
      <c r="U34" s="2135">
        <f>'BP4'!L75</f>
        <v>0</v>
      </c>
      <c r="V34" s="2149"/>
      <c r="W34" s="2104">
        <f>'BP5'!I75</f>
        <v>0</v>
      </c>
      <c r="X34" s="2124">
        <f>'BP5'!J75</f>
        <v>0</v>
      </c>
      <c r="Y34" s="2104"/>
      <c r="Z34" s="2135">
        <f>'BP5'!L75</f>
        <v>0</v>
      </c>
      <c r="AA34" s="2026"/>
      <c r="AB34" s="2026"/>
      <c r="AC34" s="2026"/>
    </row>
    <row r="35" spans="1:29" x14ac:dyDescent="0.25">
      <c r="A35" s="2037">
        <f>'BP1'!A75</f>
        <v>0</v>
      </c>
      <c r="B35" s="2160"/>
      <c r="C35" s="2104">
        <f>SUM('BP1'!I75,'BP1'!I76)</f>
        <v>0</v>
      </c>
      <c r="D35" s="2124">
        <f>SUM('BP1'!J75,'BP1'!J76)</f>
        <v>0</v>
      </c>
      <c r="E35" s="2104"/>
      <c r="F35" s="2135">
        <f>'BP1'!M76</f>
        <v>0</v>
      </c>
      <c r="G35" s="2149"/>
      <c r="H35" s="2104">
        <f>SUM('BP2'!I76,'BP2'!I77)</f>
        <v>0</v>
      </c>
      <c r="I35" s="2124">
        <f>SUM('BP2'!J76,'BP2'!J77)</f>
        <v>0</v>
      </c>
      <c r="J35" s="2104"/>
      <c r="K35" s="2135">
        <f>'BP2'!M77</f>
        <v>0</v>
      </c>
      <c r="L35" s="2149"/>
      <c r="M35" s="2104">
        <f>SUM('BP3'!I76,'BP3'!I77)</f>
        <v>0</v>
      </c>
      <c r="N35" s="2124">
        <f>SUM('BP3'!J76,'BP3'!J77)</f>
        <v>0</v>
      </c>
      <c r="O35" s="2104"/>
      <c r="P35" s="2135">
        <f>'BP3'!M77</f>
        <v>0</v>
      </c>
      <c r="Q35" s="2149"/>
      <c r="R35" s="2104">
        <f>SUM('BP4'!I76,'BP4'!I77)</f>
        <v>0</v>
      </c>
      <c r="S35" s="2124">
        <f>SUM('BP4'!J76,'BP4'!J77)</f>
        <v>0</v>
      </c>
      <c r="T35" s="2104"/>
      <c r="U35" s="2135">
        <f>'BP4'!M77</f>
        <v>0</v>
      </c>
      <c r="V35" s="2149"/>
      <c r="W35" s="2104">
        <f>SUM('BP5'!I76,'BP5'!I77)</f>
        <v>0</v>
      </c>
      <c r="X35" s="2124">
        <f>SUM('BP5'!J76,'BP5'!J77)</f>
        <v>0</v>
      </c>
      <c r="Y35" s="2104"/>
      <c r="Z35" s="2135">
        <f>'BP5'!M77</f>
        <v>0</v>
      </c>
      <c r="AA35" s="2026"/>
      <c r="AB35" s="2026"/>
      <c r="AC35" s="2026"/>
    </row>
    <row r="36" spans="1:29" ht="15.75" thickBot="1" x14ac:dyDescent="0.3">
      <c r="A36" s="2020" t="s">
        <v>40</v>
      </c>
      <c r="B36" s="2161"/>
      <c r="C36" s="2104">
        <f>'BP1'!I77</f>
        <v>0</v>
      </c>
      <c r="D36" s="2124">
        <f>'BP1'!J77</f>
        <v>0</v>
      </c>
      <c r="E36" s="2104"/>
      <c r="F36" s="2135">
        <f>'BP1'!L77</f>
        <v>0</v>
      </c>
      <c r="G36" s="2149"/>
      <c r="H36" s="2104">
        <f>'BP2'!I78</f>
        <v>0</v>
      </c>
      <c r="I36" s="2124">
        <f>'BP2'!J78</f>
        <v>0</v>
      </c>
      <c r="J36" s="2104"/>
      <c r="K36" s="2135">
        <f>'BP2'!L78</f>
        <v>0</v>
      </c>
      <c r="L36" s="2149"/>
      <c r="M36" s="2104">
        <f>'BP3'!I78</f>
        <v>0</v>
      </c>
      <c r="N36" s="2124">
        <f>'BP3'!J78</f>
        <v>0</v>
      </c>
      <c r="O36" s="2104"/>
      <c r="P36" s="2135">
        <f>'BP3'!L78</f>
        <v>0</v>
      </c>
      <c r="Q36" s="2149"/>
      <c r="R36" s="2104">
        <f>'BP4'!I78</f>
        <v>0</v>
      </c>
      <c r="S36" s="2124">
        <f>'BP4'!J78</f>
        <v>0</v>
      </c>
      <c r="T36" s="2104"/>
      <c r="U36" s="2135">
        <f>'BP4'!L78</f>
        <v>0</v>
      </c>
      <c r="V36" s="2149"/>
      <c r="W36" s="2104">
        <f>'BP5'!I78</f>
        <v>0</v>
      </c>
      <c r="X36" s="2124">
        <f>'BP5'!J78</f>
        <v>0</v>
      </c>
      <c r="Y36" s="2104"/>
      <c r="Z36" s="2135">
        <f>'BP5'!L78</f>
        <v>0</v>
      </c>
      <c r="AA36" s="2026"/>
      <c r="AB36" s="2026"/>
      <c r="AC36" s="2026"/>
    </row>
    <row r="37" spans="1:29" x14ac:dyDescent="0.25">
      <c r="A37" s="2037">
        <f>'BP1'!A78</f>
        <v>0</v>
      </c>
      <c r="B37" s="2160"/>
      <c r="C37" s="2104">
        <f>SUM('BP1'!I78,'BP1'!I79)</f>
        <v>0</v>
      </c>
      <c r="D37" s="2124">
        <f>SUM('BP1'!J78,'BP1'!J79)</f>
        <v>0</v>
      </c>
      <c r="E37" s="2104"/>
      <c r="F37" s="2135">
        <f>'BP1'!M79</f>
        <v>0</v>
      </c>
      <c r="G37" s="2149"/>
      <c r="H37" s="2104">
        <f>SUM('BP2'!I79,'BP2'!I80)</f>
        <v>0</v>
      </c>
      <c r="I37" s="2124">
        <f>SUM('BP2'!J79,'BP2'!J80)</f>
        <v>0</v>
      </c>
      <c r="J37" s="2104"/>
      <c r="K37" s="2135">
        <f>'BP2'!M80</f>
        <v>0</v>
      </c>
      <c r="L37" s="2149"/>
      <c r="M37" s="2104">
        <f>SUM('BP3'!I79,'BP3'!I80)</f>
        <v>0</v>
      </c>
      <c r="N37" s="2124">
        <f>SUM('BP3'!J79,'BP3'!J80)</f>
        <v>0</v>
      </c>
      <c r="O37" s="2104"/>
      <c r="P37" s="2135">
        <f>'BP3'!M80</f>
        <v>0</v>
      </c>
      <c r="Q37" s="2149"/>
      <c r="R37" s="2104">
        <f>SUM('BP4'!I79,'BP4'!I80)</f>
        <v>0</v>
      </c>
      <c r="S37" s="2124">
        <f>SUM('BP4'!J79,'BP4'!J80)</f>
        <v>0</v>
      </c>
      <c r="T37" s="2104"/>
      <c r="U37" s="2135">
        <f>'BP4'!M80</f>
        <v>0</v>
      </c>
      <c r="V37" s="2149"/>
      <c r="W37" s="2104">
        <f>SUM('BP5'!I79,'BP5'!I80)</f>
        <v>0</v>
      </c>
      <c r="X37" s="2124">
        <f>SUM('BP5'!J79,'BP5'!J80)</f>
        <v>0</v>
      </c>
      <c r="Y37" s="2104"/>
      <c r="Z37" s="2135">
        <f>'BP5'!M80</f>
        <v>0</v>
      </c>
      <c r="AA37" s="2026"/>
      <c r="AB37" s="2026"/>
      <c r="AC37" s="2026"/>
    </row>
    <row r="38" spans="1:29" ht="15.75" thickBot="1" x14ac:dyDescent="0.3">
      <c r="A38" s="2020" t="s">
        <v>40</v>
      </c>
      <c r="B38" s="2161"/>
      <c r="C38" s="2104">
        <f>'BP1'!I80</f>
        <v>0</v>
      </c>
      <c r="D38" s="2124">
        <f>'BP1'!J80</f>
        <v>0</v>
      </c>
      <c r="E38" s="2104"/>
      <c r="F38" s="2135">
        <f>'BP1'!L80</f>
        <v>0</v>
      </c>
      <c r="G38" s="2149"/>
      <c r="H38" s="2104">
        <f>'BP2'!I81</f>
        <v>0</v>
      </c>
      <c r="I38" s="2124">
        <f>'BP2'!J81</f>
        <v>0</v>
      </c>
      <c r="J38" s="2104"/>
      <c r="K38" s="2135">
        <f>'BP2'!L81</f>
        <v>0</v>
      </c>
      <c r="L38" s="2149"/>
      <c r="M38" s="2104">
        <f>'BP3'!I81</f>
        <v>0</v>
      </c>
      <c r="N38" s="2124">
        <f>'BP3'!J81</f>
        <v>0</v>
      </c>
      <c r="O38" s="2104"/>
      <c r="P38" s="2135">
        <f>'BP3'!L81</f>
        <v>0</v>
      </c>
      <c r="Q38" s="2149"/>
      <c r="R38" s="2104">
        <f>'BP4'!I81</f>
        <v>0</v>
      </c>
      <c r="S38" s="2124">
        <f>'BP4'!J81</f>
        <v>0</v>
      </c>
      <c r="T38" s="2104"/>
      <c r="U38" s="2135">
        <f>'BP4'!L81</f>
        <v>0</v>
      </c>
      <c r="V38" s="2149"/>
      <c r="W38" s="2104">
        <f>'BP5'!I81</f>
        <v>0</v>
      </c>
      <c r="X38" s="2124">
        <f>'BP5'!J81</f>
        <v>0</v>
      </c>
      <c r="Y38" s="2104"/>
      <c r="Z38" s="2135">
        <f>'BP5'!L81</f>
        <v>0</v>
      </c>
      <c r="AA38" s="2026"/>
      <c r="AB38" s="2026"/>
      <c r="AC38" s="2026"/>
    </row>
    <row r="39" spans="1:29" x14ac:dyDescent="0.25">
      <c r="A39" s="2037">
        <f>'BP1'!A81</f>
        <v>0</v>
      </c>
      <c r="B39" s="2160"/>
      <c r="C39" s="2104">
        <f>SUM('BP1'!I81,'BP1'!I82)</f>
        <v>0</v>
      </c>
      <c r="D39" s="2104">
        <f>SUM('BP1'!J81,'BP1'!J82)</f>
        <v>0</v>
      </c>
      <c r="E39" s="2104"/>
      <c r="F39" s="2135">
        <f>'BP1'!M82</f>
        <v>0</v>
      </c>
      <c r="G39" s="2149"/>
      <c r="H39" s="2104">
        <f>SUM('BP2'!I82,'BP2'!I83)</f>
        <v>0</v>
      </c>
      <c r="I39" s="2124">
        <f>SUM('BP2'!J82,'BP2'!J83)</f>
        <v>0</v>
      </c>
      <c r="J39" s="2104"/>
      <c r="K39" s="2135">
        <f>'BP2'!M83</f>
        <v>0</v>
      </c>
      <c r="L39" s="2149"/>
      <c r="M39" s="2104">
        <f>SUM('BP3'!I82,'BP3'!I83)</f>
        <v>0</v>
      </c>
      <c r="N39" s="2124">
        <f>SUM('BP3'!J82,'BP3'!J83)</f>
        <v>0</v>
      </c>
      <c r="O39" s="2104"/>
      <c r="P39" s="2135">
        <f>'BP3'!M83</f>
        <v>0</v>
      </c>
      <c r="Q39" s="2149"/>
      <c r="R39" s="2104">
        <f>SUM('BP4'!I82,'BP4'!I83)</f>
        <v>0</v>
      </c>
      <c r="S39" s="2124">
        <f>SUM('BP4'!J82,'BP4'!J83)</f>
        <v>0</v>
      </c>
      <c r="T39" s="2104"/>
      <c r="U39" s="2135">
        <f>'BP4'!M83</f>
        <v>0</v>
      </c>
      <c r="V39" s="2149"/>
      <c r="W39" s="2104">
        <f>SUM('BP5'!I82,'BP5'!I83)</f>
        <v>0</v>
      </c>
      <c r="X39" s="2124">
        <f>SUM('BP5'!J82,'BP5'!J83)</f>
        <v>0</v>
      </c>
      <c r="Y39" s="2104"/>
      <c r="Z39" s="2135">
        <f>'BP5'!M83</f>
        <v>0</v>
      </c>
      <c r="AA39" s="2026"/>
      <c r="AB39" s="2026"/>
      <c r="AC39" s="2026"/>
    </row>
    <row r="40" spans="1:29" ht="15.75" thickBot="1" x14ac:dyDescent="0.3">
      <c r="A40" s="2020" t="s">
        <v>40</v>
      </c>
      <c r="B40" s="2161"/>
      <c r="C40" s="2104">
        <f>'BP1'!I83</f>
        <v>0</v>
      </c>
      <c r="D40" s="2104">
        <f>'BP1'!J83</f>
        <v>0</v>
      </c>
      <c r="E40" s="2104"/>
      <c r="F40" s="2135">
        <f>'BP1'!L83</f>
        <v>0</v>
      </c>
      <c r="G40" s="2149"/>
      <c r="H40" s="2104">
        <f>'BP2'!I84</f>
        <v>0</v>
      </c>
      <c r="I40" s="2124">
        <f>'BP2'!J84</f>
        <v>0</v>
      </c>
      <c r="J40" s="2104"/>
      <c r="K40" s="2135">
        <f>'BP2'!L84</f>
        <v>0</v>
      </c>
      <c r="L40" s="2149"/>
      <c r="M40" s="2104">
        <f>'BP3'!I84</f>
        <v>0</v>
      </c>
      <c r="N40" s="2124">
        <f>'BP3'!J84</f>
        <v>0</v>
      </c>
      <c r="O40" s="2104"/>
      <c r="P40" s="2135">
        <f>'BP3'!L84</f>
        <v>0</v>
      </c>
      <c r="Q40" s="2149"/>
      <c r="R40" s="2104">
        <f>'BP4'!I84</f>
        <v>0</v>
      </c>
      <c r="S40" s="2124">
        <f>'BP4'!J84</f>
        <v>0</v>
      </c>
      <c r="T40" s="2104"/>
      <c r="U40" s="2135">
        <f>'BP4'!L84</f>
        <v>0</v>
      </c>
      <c r="V40" s="2149"/>
      <c r="W40" s="2104">
        <f>'BP5'!I84</f>
        <v>0</v>
      </c>
      <c r="X40" s="2124">
        <f>'BP5'!J84</f>
        <v>0</v>
      </c>
      <c r="Y40" s="2104"/>
      <c r="Z40" s="2135">
        <f>'BP5'!L84</f>
        <v>0</v>
      </c>
      <c r="AA40" s="2026"/>
      <c r="AB40" s="2026"/>
      <c r="AC40" s="2026"/>
    </row>
    <row r="41" spans="1:29" s="2078" customFormat="1" x14ac:dyDescent="0.25">
      <c r="A41" s="2208">
        <f>'BP1'!A84</f>
        <v>0</v>
      </c>
      <c r="B41" s="2161"/>
      <c r="C41" s="2104">
        <f>SUM('BP1'!I84,'BP1'!I85)</f>
        <v>0</v>
      </c>
      <c r="D41" s="2104">
        <f>SUM('BP1'!J84,'BP1'!J85)</f>
        <v>0</v>
      </c>
      <c r="E41" s="2104"/>
      <c r="F41" s="2135">
        <f>'BP1'!M85</f>
        <v>0</v>
      </c>
      <c r="G41" s="2149"/>
      <c r="H41" s="2104">
        <f>SUM('BP2'!I85,'BP2'!I86)</f>
        <v>0</v>
      </c>
      <c r="I41" s="2104">
        <f>SUM('BP2'!J85,'BP2'!J86)</f>
        <v>0</v>
      </c>
      <c r="J41" s="2104"/>
      <c r="K41" s="2135">
        <f>'BP2'!M86</f>
        <v>0</v>
      </c>
      <c r="L41" s="2149"/>
      <c r="M41" s="2104">
        <f>SUM('BP3'!I85,'BP3'!I86)</f>
        <v>0</v>
      </c>
      <c r="N41" s="2124">
        <f>SUM('BP3'!J85,'BP3'!J86)</f>
        <v>0</v>
      </c>
      <c r="O41" s="2104"/>
      <c r="P41" s="2135">
        <f>'BP3'!M86</f>
        <v>0</v>
      </c>
      <c r="Q41" s="2149"/>
      <c r="R41" s="2104">
        <f>SUM('BP4'!I85,'BP4'!I86)</f>
        <v>0</v>
      </c>
      <c r="S41" s="2104">
        <f>SUM('BP4'!J85,'BP4'!J86)</f>
        <v>0</v>
      </c>
      <c r="T41" s="2104"/>
      <c r="U41" s="2135">
        <f>'BP4'!M86</f>
        <v>0</v>
      </c>
      <c r="V41" s="2149"/>
      <c r="W41" s="2104">
        <f>SUM('BP5'!I85,'BP5'!I86)</f>
        <v>0</v>
      </c>
      <c r="X41" s="2104">
        <f>SUM('BP5'!J85,'BP5'!J86)</f>
        <v>0</v>
      </c>
      <c r="Y41" s="2104"/>
      <c r="Z41" s="2135">
        <f>'BP5'!M86</f>
        <v>0</v>
      </c>
      <c r="AA41" s="2100"/>
      <c r="AB41" s="2100"/>
      <c r="AC41" s="2100"/>
    </row>
    <row r="42" spans="1:29" s="2078" customFormat="1" ht="15.75" thickBot="1" x14ac:dyDescent="0.3">
      <c r="A42" s="2020" t="s">
        <v>40</v>
      </c>
      <c r="B42" s="2161"/>
      <c r="C42" s="2104">
        <f>'BP1'!I86</f>
        <v>0</v>
      </c>
      <c r="D42" s="2104">
        <f>'BP1'!J86</f>
        <v>0</v>
      </c>
      <c r="E42" s="2104"/>
      <c r="F42" s="2135">
        <f>'BP1'!L86</f>
        <v>0</v>
      </c>
      <c r="G42" s="2149"/>
      <c r="H42" s="2104">
        <f>'BP2'!I87</f>
        <v>0</v>
      </c>
      <c r="I42" s="2104">
        <f>'BP2'!J87</f>
        <v>0</v>
      </c>
      <c r="J42" s="2104"/>
      <c r="K42" s="2135">
        <f>'BP2'!L87</f>
        <v>0</v>
      </c>
      <c r="L42" s="2149"/>
      <c r="M42" s="2104">
        <f>'BP3'!I87</f>
        <v>0</v>
      </c>
      <c r="N42" s="2124">
        <f>'BP3'!J87</f>
        <v>0</v>
      </c>
      <c r="O42" s="2104"/>
      <c r="P42" s="2135">
        <f>'BP3'!L87</f>
        <v>0</v>
      </c>
      <c r="Q42" s="2149"/>
      <c r="R42" s="2104">
        <f>'BP4'!I87</f>
        <v>0</v>
      </c>
      <c r="S42" s="2104">
        <f>'BP4'!J87</f>
        <v>0</v>
      </c>
      <c r="T42" s="2104"/>
      <c r="U42" s="2135">
        <f>'BP4'!L87</f>
        <v>0</v>
      </c>
      <c r="V42" s="2149"/>
      <c r="W42" s="2104">
        <f>SUM('BP5'!I86,'BP5'!I87)</f>
        <v>0</v>
      </c>
      <c r="X42" s="2104">
        <f>SUM('BP5'!J86,'BP5'!J87)</f>
        <v>0</v>
      </c>
      <c r="Y42" s="2104"/>
      <c r="Z42" s="2135">
        <f>'BP5'!L87</f>
        <v>0</v>
      </c>
      <c r="AA42" s="2100"/>
      <c r="AB42" s="2100"/>
      <c r="AC42" s="2100"/>
    </row>
    <row r="43" spans="1:29" s="2078" customFormat="1" x14ac:dyDescent="0.25">
      <c r="A43" s="2208">
        <f>'BP1'!A87</f>
        <v>0</v>
      </c>
      <c r="B43" s="2161"/>
      <c r="C43" s="2104">
        <f>SUM('BP1'!I87,'BP1'!I88)</f>
        <v>0</v>
      </c>
      <c r="D43" s="2104">
        <f>SUM('BP1'!J87,'BP1'!J88)</f>
        <v>0</v>
      </c>
      <c r="E43" s="2104"/>
      <c r="F43" s="2135">
        <f>'BP1'!M88</f>
        <v>0</v>
      </c>
      <c r="G43" s="2149"/>
      <c r="H43" s="2104">
        <f>SUM('BP2'!I88,'BP2'!I89)</f>
        <v>0</v>
      </c>
      <c r="I43" s="2104">
        <f>SUM('BP2'!J88,'BP2'!J89)</f>
        <v>0</v>
      </c>
      <c r="J43" s="2104"/>
      <c r="K43" s="2135">
        <f>'BP2'!M89</f>
        <v>0</v>
      </c>
      <c r="L43" s="2149"/>
      <c r="M43" s="2104">
        <f>SUM('BP3'!I88,'BP3'!I89)</f>
        <v>0</v>
      </c>
      <c r="N43" s="2124">
        <f>SUM('BP3'!J88,'BP3'!J89)</f>
        <v>0</v>
      </c>
      <c r="O43" s="2104"/>
      <c r="P43" s="2135">
        <f>'BP3'!M89</f>
        <v>0</v>
      </c>
      <c r="Q43" s="2149"/>
      <c r="R43" s="2104">
        <f>SUM('BP4'!I88,'BP4'!I89)</f>
        <v>0</v>
      </c>
      <c r="S43" s="2104">
        <f>SUM('BP4'!J88,'BP4'!J89)</f>
        <v>0</v>
      </c>
      <c r="T43" s="2104"/>
      <c r="U43" s="2135">
        <f>'BP4'!M89</f>
        <v>0</v>
      </c>
      <c r="V43" s="2149"/>
      <c r="W43" s="2104">
        <f>SUM('BP5'!I87,'BP5'!I88)</f>
        <v>0</v>
      </c>
      <c r="X43" s="2104">
        <f>SUM('BP5'!J87,'BP5'!J88)</f>
        <v>0</v>
      </c>
      <c r="Y43" s="2104"/>
      <c r="Z43" s="2135">
        <f>'BP5'!M89</f>
        <v>0</v>
      </c>
      <c r="AA43" s="2100"/>
      <c r="AB43" s="2100"/>
      <c r="AC43" s="2100"/>
    </row>
    <row r="44" spans="1:29" s="2078" customFormat="1" ht="15.75" thickBot="1" x14ac:dyDescent="0.3">
      <c r="A44" s="2020" t="s">
        <v>40</v>
      </c>
      <c r="B44" s="2161"/>
      <c r="C44" s="2104">
        <f>'BP1'!I89</f>
        <v>0</v>
      </c>
      <c r="D44" s="2104">
        <f>'BP1'!J89</f>
        <v>0</v>
      </c>
      <c r="E44" s="2104"/>
      <c r="F44" s="2135">
        <f>'BP1'!L89</f>
        <v>0</v>
      </c>
      <c r="G44" s="2149"/>
      <c r="H44" s="2104">
        <f>'BP2'!I90</f>
        <v>0</v>
      </c>
      <c r="I44" s="2104">
        <f>'BP2'!J90</f>
        <v>0</v>
      </c>
      <c r="J44" s="2104"/>
      <c r="K44" s="2135">
        <f>'BP2'!L90</f>
        <v>0</v>
      </c>
      <c r="L44" s="2149"/>
      <c r="M44" s="2104">
        <f>'BP3'!I90</f>
        <v>0</v>
      </c>
      <c r="N44" s="2124">
        <f>'BP3'!J90</f>
        <v>0</v>
      </c>
      <c r="O44" s="2104"/>
      <c r="P44" s="2135">
        <f>'BP3'!L90</f>
        <v>0</v>
      </c>
      <c r="Q44" s="2149"/>
      <c r="R44" s="2104">
        <f>'BP4'!I90</f>
        <v>0</v>
      </c>
      <c r="S44" s="2104">
        <f>'BP4'!J90</f>
        <v>0</v>
      </c>
      <c r="T44" s="2104"/>
      <c r="U44" s="2135">
        <f>'BP4'!L90</f>
        <v>0</v>
      </c>
      <c r="V44" s="2149"/>
      <c r="W44" s="2104">
        <f>SUM('BP5'!I88,'BP5'!I89)</f>
        <v>0</v>
      </c>
      <c r="X44" s="2104">
        <f>SUM('BP5'!J88,'BP5'!J89)</f>
        <v>0</v>
      </c>
      <c r="Y44" s="2104"/>
      <c r="Z44" s="2135">
        <f>'BP5'!L90</f>
        <v>0</v>
      </c>
      <c r="AA44" s="2100"/>
      <c r="AB44" s="2100"/>
      <c r="AC44" s="2100"/>
    </row>
    <row r="45" spans="1:29" s="2078" customFormat="1" x14ac:dyDescent="0.25">
      <c r="A45" s="2208">
        <f>'BP1'!A90</f>
        <v>0</v>
      </c>
      <c r="B45" s="2161"/>
      <c r="C45" s="2104">
        <f>SUM('BP1'!I90,'BP1'!I91)</f>
        <v>0</v>
      </c>
      <c r="D45" s="2104">
        <f>SUM('BP1'!J90,'BP1'!J91)</f>
        <v>0</v>
      </c>
      <c r="E45" s="2104"/>
      <c r="F45" s="2135">
        <f>'BP1'!M91</f>
        <v>0</v>
      </c>
      <c r="G45" s="2149"/>
      <c r="H45" s="2104">
        <f>SUM('BP2'!I91,'BP2'!I92)</f>
        <v>0</v>
      </c>
      <c r="I45" s="2104">
        <f>SUM('BP2'!J91,'BP2'!J92)</f>
        <v>0</v>
      </c>
      <c r="J45" s="2104"/>
      <c r="K45" s="2135">
        <f>'BP2'!M92</f>
        <v>0</v>
      </c>
      <c r="L45" s="2149"/>
      <c r="M45" s="2104">
        <f>SUM('BP3'!I91,'BP3'!I92)</f>
        <v>0</v>
      </c>
      <c r="N45" s="2124">
        <f>SUM('BP3'!J91,'BP3'!J92)</f>
        <v>0</v>
      </c>
      <c r="O45" s="2104"/>
      <c r="P45" s="2135">
        <f>'BP3'!M92</f>
        <v>0</v>
      </c>
      <c r="Q45" s="2149"/>
      <c r="R45" s="2104">
        <f>SUM('BP4'!I91,'BP4'!I92)</f>
        <v>0</v>
      </c>
      <c r="S45" s="2104">
        <f>SUM('BP4'!J91,'BP4'!J92)</f>
        <v>0</v>
      </c>
      <c r="T45" s="2104"/>
      <c r="U45" s="2135">
        <f>'BP4'!M92</f>
        <v>0</v>
      </c>
      <c r="V45" s="2149"/>
      <c r="W45" s="2104">
        <f>SUM('BP5'!I89,'BP5'!I90)</f>
        <v>0</v>
      </c>
      <c r="X45" s="2104">
        <f>SUM('BP5'!J89,'BP5'!J90)</f>
        <v>0</v>
      </c>
      <c r="Y45" s="2104"/>
      <c r="Z45" s="2135">
        <f>'BP5'!M92</f>
        <v>0</v>
      </c>
      <c r="AA45" s="2100"/>
      <c r="AB45" s="2100"/>
      <c r="AC45" s="2100"/>
    </row>
    <row r="46" spans="1:29" s="2078" customFormat="1" ht="15.75" thickBot="1" x14ac:dyDescent="0.3">
      <c r="A46" s="2020" t="s">
        <v>40</v>
      </c>
      <c r="B46" s="2161"/>
      <c r="C46" s="2104">
        <f>'BP1'!I92</f>
        <v>0</v>
      </c>
      <c r="D46" s="2104">
        <f>'BP1'!J92</f>
        <v>0</v>
      </c>
      <c r="E46" s="2104"/>
      <c r="F46" s="2135">
        <f>'BP1'!L92</f>
        <v>0</v>
      </c>
      <c r="G46" s="2149"/>
      <c r="H46" s="2104">
        <f>'BP2'!I93</f>
        <v>0</v>
      </c>
      <c r="I46" s="2104">
        <f>'BP2'!J93</f>
        <v>0</v>
      </c>
      <c r="J46" s="2104"/>
      <c r="K46" s="2135">
        <f>'BP2'!L93</f>
        <v>0</v>
      </c>
      <c r="L46" s="2149"/>
      <c r="M46" s="2104">
        <f>'BP3'!I93</f>
        <v>0</v>
      </c>
      <c r="N46" s="2124">
        <f>'BP3'!J93</f>
        <v>0</v>
      </c>
      <c r="O46" s="2104"/>
      <c r="P46" s="2135">
        <f>'BP3'!L93</f>
        <v>0</v>
      </c>
      <c r="Q46" s="2149"/>
      <c r="R46" s="2104">
        <f>'BP4'!I93</f>
        <v>0</v>
      </c>
      <c r="S46" s="2104">
        <f>'BP4'!J93</f>
        <v>0</v>
      </c>
      <c r="T46" s="2104"/>
      <c r="U46" s="2135">
        <f>'BP4'!L93</f>
        <v>0</v>
      </c>
      <c r="V46" s="2149"/>
      <c r="W46" s="2104">
        <f>SUM('BP5'!I90,'BP5'!I91)</f>
        <v>0</v>
      </c>
      <c r="X46" s="2104">
        <f>SUM('BP5'!J90,'BP5'!J91)</f>
        <v>0</v>
      </c>
      <c r="Y46" s="2104"/>
      <c r="Z46" s="2135">
        <f>'BP5'!L93</f>
        <v>0</v>
      </c>
      <c r="AA46" s="2100"/>
      <c r="AB46" s="2100"/>
      <c r="AC46" s="2100"/>
    </row>
    <row r="47" spans="1:29" s="2078" customFormat="1" x14ac:dyDescent="0.25">
      <c r="A47" s="2208">
        <f>'BP1'!A93</f>
        <v>0</v>
      </c>
      <c r="B47" s="2161"/>
      <c r="C47" s="2104">
        <f>SUM('BP1'!I93,'BP1'!I94)</f>
        <v>0</v>
      </c>
      <c r="D47" s="2104">
        <f>SUM('BP1'!J93,'BP1'!J94)</f>
        <v>0</v>
      </c>
      <c r="E47" s="2104"/>
      <c r="F47" s="2135">
        <f>'BP1'!M94</f>
        <v>0</v>
      </c>
      <c r="G47" s="2149"/>
      <c r="H47" s="2104">
        <f>SUM('BP2'!I94,'BP2'!I95)</f>
        <v>0</v>
      </c>
      <c r="I47" s="2104">
        <f>SUM('BP2'!J94,'BP2'!J95)</f>
        <v>0</v>
      </c>
      <c r="J47" s="2104"/>
      <c r="K47" s="2135">
        <f>'BP2'!M95</f>
        <v>0</v>
      </c>
      <c r="L47" s="2149"/>
      <c r="M47" s="2104">
        <f>SUM('BP3'!I94,'BP3'!I95)</f>
        <v>0</v>
      </c>
      <c r="N47" s="2124">
        <f>SUM('BP3'!J94,'BP3'!J95)</f>
        <v>0</v>
      </c>
      <c r="O47" s="2104"/>
      <c r="P47" s="2135">
        <f>'BP3'!M95</f>
        <v>0</v>
      </c>
      <c r="Q47" s="2149"/>
      <c r="R47" s="2104">
        <f>SUM('BP4'!I94,'BP4'!I95)</f>
        <v>0</v>
      </c>
      <c r="S47" s="2104">
        <f>SUM('BP4'!J94,'BP4'!J95)</f>
        <v>0</v>
      </c>
      <c r="T47" s="2104"/>
      <c r="U47" s="2135">
        <f>'BP4'!M95</f>
        <v>0</v>
      </c>
      <c r="V47" s="2149"/>
      <c r="W47" s="2104">
        <f>SUM('BP5'!I91,'BP5'!I92)</f>
        <v>0</v>
      </c>
      <c r="X47" s="2104">
        <f>SUM('BP5'!J91,'BP5'!J92)</f>
        <v>0</v>
      </c>
      <c r="Y47" s="2104"/>
      <c r="Z47" s="2135">
        <f>'BP5'!M95</f>
        <v>0</v>
      </c>
      <c r="AA47" s="2100"/>
      <c r="AB47" s="2100"/>
      <c r="AC47" s="2100"/>
    </row>
    <row r="48" spans="1:29" s="2078" customFormat="1" ht="15.75" thickBot="1" x14ac:dyDescent="0.3">
      <c r="A48" s="2020" t="s">
        <v>40</v>
      </c>
      <c r="B48" s="2161"/>
      <c r="C48" s="2104">
        <f>'BP1'!I95</f>
        <v>0</v>
      </c>
      <c r="D48" s="2104">
        <f>'BP1'!J95</f>
        <v>0</v>
      </c>
      <c r="E48" s="2104"/>
      <c r="F48" s="2135">
        <f>'BP1'!L95</f>
        <v>0</v>
      </c>
      <c r="G48" s="2149"/>
      <c r="H48" s="2104">
        <f>'BP2'!I96</f>
        <v>0</v>
      </c>
      <c r="I48" s="2104">
        <f>'BP2'!J96</f>
        <v>0</v>
      </c>
      <c r="J48" s="2104"/>
      <c r="K48" s="2135">
        <f>'BP2'!L96</f>
        <v>0</v>
      </c>
      <c r="L48" s="2149"/>
      <c r="M48" s="2104">
        <f>'BP3'!I96</f>
        <v>0</v>
      </c>
      <c r="N48" s="2124">
        <f>'BP3'!J96</f>
        <v>0</v>
      </c>
      <c r="O48" s="2104"/>
      <c r="P48" s="2135">
        <f>'BP3'!L96</f>
        <v>0</v>
      </c>
      <c r="Q48" s="2149"/>
      <c r="R48" s="2104">
        <f>'BP4'!I96</f>
        <v>0</v>
      </c>
      <c r="S48" s="2104">
        <f>'BP4'!J96</f>
        <v>0</v>
      </c>
      <c r="T48" s="2104"/>
      <c r="U48" s="2135">
        <f>'BP4'!L96</f>
        <v>0</v>
      </c>
      <c r="V48" s="2149"/>
      <c r="W48" s="2104">
        <f>SUM('BP5'!I92,'BP5'!I93)</f>
        <v>0</v>
      </c>
      <c r="X48" s="2104">
        <f>SUM('BP5'!J92,'BP5'!J93)</f>
        <v>0</v>
      </c>
      <c r="Y48" s="2104"/>
      <c r="Z48" s="2135">
        <f>'BP5'!L96</f>
        <v>0</v>
      </c>
      <c r="AA48" s="2100"/>
      <c r="AB48" s="2100"/>
      <c r="AC48" s="2100"/>
    </row>
    <row r="49" spans="1:29" s="2078" customFormat="1" x14ac:dyDescent="0.25">
      <c r="A49" s="2208">
        <f>'BP1'!A96</f>
        <v>0</v>
      </c>
      <c r="B49" s="2161"/>
      <c r="C49" s="2104">
        <f>SUM('BP1'!I96,'BP1'!I97)</f>
        <v>0</v>
      </c>
      <c r="D49" s="2104">
        <f>SUM('BP1'!J96,'BP1'!J97)</f>
        <v>0</v>
      </c>
      <c r="E49" s="2104"/>
      <c r="F49" s="2135">
        <f>'BP1'!M97</f>
        <v>0</v>
      </c>
      <c r="G49" s="2149"/>
      <c r="H49" s="2104">
        <f>SUM('BP2'!I97,'BP2'!I98)</f>
        <v>0</v>
      </c>
      <c r="I49" s="2104">
        <f>SUM('BP2'!J97,'BP2'!J98)</f>
        <v>0</v>
      </c>
      <c r="J49" s="2104"/>
      <c r="K49" s="2135">
        <f>'BP2'!M98</f>
        <v>0</v>
      </c>
      <c r="L49" s="2149"/>
      <c r="M49" s="2104">
        <f>SUM('BP3'!I97,'BP3'!I98)</f>
        <v>0</v>
      </c>
      <c r="N49" s="2124">
        <f>SUM('BP3'!J97,'BP3'!J98)</f>
        <v>0</v>
      </c>
      <c r="O49" s="2104"/>
      <c r="P49" s="2135">
        <f>'BP3'!M98</f>
        <v>0</v>
      </c>
      <c r="Q49" s="2149"/>
      <c r="R49" s="2104">
        <f>SUM('BP4'!I97,'BP4'!I98)</f>
        <v>0</v>
      </c>
      <c r="S49" s="2104">
        <f>SUM('BP4'!J97,'BP4'!J98)</f>
        <v>0</v>
      </c>
      <c r="T49" s="2104"/>
      <c r="U49" s="2135">
        <f>'BP4'!M98</f>
        <v>0</v>
      </c>
      <c r="V49" s="2149"/>
      <c r="W49" s="2104">
        <f>SUM('BP5'!I93,'BP5'!I94)</f>
        <v>0</v>
      </c>
      <c r="X49" s="2104">
        <f>SUM('BP5'!J93,'BP5'!J94)</f>
        <v>0</v>
      </c>
      <c r="Y49" s="2104"/>
      <c r="Z49" s="2135">
        <f>'BP5'!M98</f>
        <v>0</v>
      </c>
      <c r="AA49" s="2100"/>
      <c r="AB49" s="2100"/>
      <c r="AC49" s="2100"/>
    </row>
    <row r="50" spans="1:29" s="2078" customFormat="1" ht="15.75" thickBot="1" x14ac:dyDescent="0.3">
      <c r="A50" s="2020" t="s">
        <v>40</v>
      </c>
      <c r="B50" s="2161"/>
      <c r="C50" s="2104">
        <f>'BP1'!I98</f>
        <v>0</v>
      </c>
      <c r="D50" s="2104">
        <f>'BP1'!J98</f>
        <v>0</v>
      </c>
      <c r="E50" s="2104"/>
      <c r="F50" s="2135">
        <f>'BP1'!L98</f>
        <v>0</v>
      </c>
      <c r="G50" s="2149"/>
      <c r="H50" s="2104">
        <f>'BP2'!I99</f>
        <v>0</v>
      </c>
      <c r="I50" s="2104">
        <f>'BP2'!J99</f>
        <v>0</v>
      </c>
      <c r="J50" s="2104"/>
      <c r="K50" s="2135">
        <f>'BP2'!L99</f>
        <v>0</v>
      </c>
      <c r="L50" s="2149"/>
      <c r="M50" s="2104">
        <f>'BP3'!I99</f>
        <v>0</v>
      </c>
      <c r="N50" s="2124">
        <f>'BP3'!J99</f>
        <v>0</v>
      </c>
      <c r="O50" s="2104"/>
      <c r="P50" s="2135">
        <f>'BP3'!L99</f>
        <v>0</v>
      </c>
      <c r="Q50" s="2149"/>
      <c r="R50" s="2104">
        <f>'BP4'!I99</f>
        <v>0</v>
      </c>
      <c r="S50" s="2104">
        <f>'BP4'!J99</f>
        <v>0</v>
      </c>
      <c r="T50" s="2104"/>
      <c r="U50" s="2135">
        <f>'BP4'!L99</f>
        <v>0</v>
      </c>
      <c r="V50" s="2149"/>
      <c r="W50" s="2104">
        <f>SUM('BP5'!I94,'BP5'!I95)</f>
        <v>0</v>
      </c>
      <c r="X50" s="2104">
        <f>SUM('BP5'!J94,'BP5'!J95)</f>
        <v>0</v>
      </c>
      <c r="Y50" s="2104"/>
      <c r="Z50" s="2135">
        <f>'BP5'!L99</f>
        <v>0</v>
      </c>
      <c r="AA50" s="2100"/>
      <c r="AB50" s="2100"/>
      <c r="AC50" s="2100"/>
    </row>
    <row r="51" spans="1:29" s="2078" customFormat="1" x14ac:dyDescent="0.25">
      <c r="A51" s="2208">
        <f>'BP1'!A99</f>
        <v>0</v>
      </c>
      <c r="B51" s="2161"/>
      <c r="C51" s="2104">
        <f>SUM('BP1'!I99,'BP1'!I100)</f>
        <v>0</v>
      </c>
      <c r="D51" s="2104">
        <f>SUM('BP1'!J99,'BP1'!J100)</f>
        <v>0</v>
      </c>
      <c r="E51" s="2104"/>
      <c r="F51" s="2135">
        <f>'BP1'!M100</f>
        <v>0</v>
      </c>
      <c r="G51" s="2149"/>
      <c r="H51" s="2104">
        <f>SUM('BP2'!I100,'BP2'!I101)</f>
        <v>0</v>
      </c>
      <c r="I51" s="2104">
        <f>SUM('BP2'!J100,'BP2'!J101)</f>
        <v>0</v>
      </c>
      <c r="J51" s="2104"/>
      <c r="K51" s="2135">
        <f>'BP2'!M101</f>
        <v>0</v>
      </c>
      <c r="L51" s="2149"/>
      <c r="M51" s="2104">
        <f>SUM('BP3'!I100,'BP3'!I101)</f>
        <v>0</v>
      </c>
      <c r="N51" s="2124">
        <f>SUM('BP3'!J100,'BP3'!J101)</f>
        <v>0</v>
      </c>
      <c r="O51" s="2104"/>
      <c r="P51" s="2135">
        <f>'BP3'!M101</f>
        <v>0</v>
      </c>
      <c r="Q51" s="2149"/>
      <c r="R51" s="2104">
        <f>SUM('BP4'!I100,'BP4'!I101)</f>
        <v>0</v>
      </c>
      <c r="S51" s="2104">
        <f>SUM('BP4'!J100,'BP4'!J101)</f>
        <v>0</v>
      </c>
      <c r="T51" s="2104"/>
      <c r="U51" s="2135">
        <f>'BP4'!M101</f>
        <v>0</v>
      </c>
      <c r="V51" s="2149"/>
      <c r="W51" s="2104">
        <f>SUM('BP5'!I95,'BP5'!I96)</f>
        <v>0</v>
      </c>
      <c r="X51" s="2104">
        <f>SUM('BP5'!J95,'BP5'!J96)</f>
        <v>0</v>
      </c>
      <c r="Y51" s="2104"/>
      <c r="Z51" s="2135">
        <f>'BP5'!M101</f>
        <v>0</v>
      </c>
      <c r="AA51" s="2100"/>
      <c r="AB51" s="2100"/>
      <c r="AC51" s="2100"/>
    </row>
    <row r="52" spans="1:29" s="2078" customFormat="1" ht="15.75" thickBot="1" x14ac:dyDescent="0.3">
      <c r="A52" s="2020" t="s">
        <v>40</v>
      </c>
      <c r="B52" s="2161"/>
      <c r="C52" s="2104">
        <f>'BP1'!I101</f>
        <v>0</v>
      </c>
      <c r="D52" s="2104">
        <f>'BP1'!J101</f>
        <v>0</v>
      </c>
      <c r="E52" s="2104"/>
      <c r="F52" s="2135">
        <f>'BP1'!L101</f>
        <v>0</v>
      </c>
      <c r="G52" s="2149"/>
      <c r="H52" s="2104">
        <f>'BP2'!I102</f>
        <v>0</v>
      </c>
      <c r="I52" s="2104">
        <f>'BP2'!J102</f>
        <v>0</v>
      </c>
      <c r="J52" s="2104"/>
      <c r="K52" s="2135">
        <f>'BP2'!L102</f>
        <v>0</v>
      </c>
      <c r="L52" s="2149"/>
      <c r="M52" s="2104">
        <f>'BP3'!I102</f>
        <v>0</v>
      </c>
      <c r="N52" s="2124">
        <f>'BP3'!J102</f>
        <v>0</v>
      </c>
      <c r="O52" s="2104"/>
      <c r="P52" s="2135">
        <f>'BP3'!L102</f>
        <v>0</v>
      </c>
      <c r="Q52" s="2149"/>
      <c r="R52" s="2104">
        <f>'BP4'!I102</f>
        <v>0</v>
      </c>
      <c r="S52" s="2104">
        <f>'BP4'!J102</f>
        <v>0</v>
      </c>
      <c r="T52" s="2104"/>
      <c r="U52" s="2135">
        <f>'BP4'!L102</f>
        <v>0</v>
      </c>
      <c r="V52" s="2149"/>
      <c r="W52" s="2104">
        <f>SUM('BP5'!I96,'BP5'!I97)</f>
        <v>0</v>
      </c>
      <c r="X52" s="2104">
        <f>SUM('BP5'!J96,'BP5'!J97)</f>
        <v>0</v>
      </c>
      <c r="Y52" s="2104"/>
      <c r="Z52" s="2135">
        <f>'BP5'!L102</f>
        <v>0</v>
      </c>
      <c r="AA52" s="2100"/>
      <c r="AB52" s="2100"/>
      <c r="AC52" s="2100"/>
    </row>
    <row r="53" spans="1:29" s="2078" customFormat="1" x14ac:dyDescent="0.25">
      <c r="A53" s="2208">
        <f>'BP1'!A102</f>
        <v>0</v>
      </c>
      <c r="B53" s="2161"/>
      <c r="C53" s="2104">
        <f>SUM('BP1'!I102,'BP1'!I103)</f>
        <v>0</v>
      </c>
      <c r="D53" s="2104">
        <f>SUM('BP1'!J102,'BP1'!J103)</f>
        <v>0</v>
      </c>
      <c r="E53" s="2104"/>
      <c r="F53" s="2135">
        <f>'BP1'!M103</f>
        <v>0</v>
      </c>
      <c r="G53" s="2149"/>
      <c r="H53" s="2104">
        <f>SUM('BP2'!I103,'BP2'!I104)</f>
        <v>0</v>
      </c>
      <c r="I53" s="2104">
        <f>SUM('BP2'!J103,'BP2'!J104)</f>
        <v>0</v>
      </c>
      <c r="J53" s="2104"/>
      <c r="K53" s="2135">
        <f>'BP2'!M104</f>
        <v>0</v>
      </c>
      <c r="L53" s="2149"/>
      <c r="M53" s="2104">
        <f>SUM('BP3'!I103,'BP3'!I104)</f>
        <v>0</v>
      </c>
      <c r="N53" s="2124">
        <f>SUM('BP3'!J103,'BP3'!J104)</f>
        <v>0</v>
      </c>
      <c r="O53" s="2104"/>
      <c r="P53" s="2135">
        <f>'BP3'!M104</f>
        <v>0</v>
      </c>
      <c r="Q53" s="2149"/>
      <c r="R53" s="2104">
        <f>SUM('BP4'!I103,'BP4'!I104)</f>
        <v>0</v>
      </c>
      <c r="S53" s="2104">
        <f>SUM('BP4'!J103,'BP4'!J104)</f>
        <v>0</v>
      </c>
      <c r="T53" s="2104"/>
      <c r="U53" s="2135">
        <f>'BP4'!M104</f>
        <v>0</v>
      </c>
      <c r="V53" s="2149"/>
      <c r="W53" s="2104">
        <f>SUM('BP5'!I97,'BP5'!I98)</f>
        <v>0</v>
      </c>
      <c r="X53" s="2104">
        <f>SUM('BP5'!J97,'BP5'!J98)</f>
        <v>0</v>
      </c>
      <c r="Y53" s="2104"/>
      <c r="Z53" s="2135">
        <f>'BP5'!M104</f>
        <v>0</v>
      </c>
      <c r="AA53" s="2100"/>
      <c r="AB53" s="2100"/>
      <c r="AC53" s="2100"/>
    </row>
    <row r="54" spans="1:29" s="2078" customFormat="1" ht="15.75" thickBot="1" x14ac:dyDescent="0.3">
      <c r="A54" s="2020" t="s">
        <v>40</v>
      </c>
      <c r="B54" s="2161"/>
      <c r="C54" s="2104">
        <f>'BP1'!I104</f>
        <v>0</v>
      </c>
      <c r="D54" s="2104">
        <f>'BP1'!J104</f>
        <v>0</v>
      </c>
      <c r="E54" s="2104"/>
      <c r="F54" s="2135">
        <f>'BP1'!L104</f>
        <v>0</v>
      </c>
      <c r="G54" s="2149"/>
      <c r="H54" s="2104">
        <f>'BP2'!I105</f>
        <v>0</v>
      </c>
      <c r="I54" s="2104">
        <f>'BP2'!J105</f>
        <v>0</v>
      </c>
      <c r="J54" s="2104"/>
      <c r="K54" s="2135">
        <f>'BP2'!L105</f>
        <v>0</v>
      </c>
      <c r="L54" s="2149"/>
      <c r="M54" s="2104">
        <f>'BP3'!I105</f>
        <v>0</v>
      </c>
      <c r="N54" s="2124">
        <f>'BP3'!J105</f>
        <v>0</v>
      </c>
      <c r="O54" s="2104"/>
      <c r="P54" s="2135">
        <f>'BP3'!L105</f>
        <v>0</v>
      </c>
      <c r="Q54" s="2149"/>
      <c r="R54" s="2104">
        <f>'BP4'!I105</f>
        <v>0</v>
      </c>
      <c r="S54" s="2104">
        <f>'BP4'!J105</f>
        <v>0</v>
      </c>
      <c r="T54" s="2104"/>
      <c r="U54" s="2135">
        <f>'BP4'!L105</f>
        <v>0</v>
      </c>
      <c r="V54" s="2149"/>
      <c r="W54" s="2104">
        <f>SUM('BP5'!I98,'BP5'!I99)</f>
        <v>0</v>
      </c>
      <c r="X54" s="2104">
        <f>SUM('BP5'!J98,'BP5'!J99)</f>
        <v>0</v>
      </c>
      <c r="Y54" s="2104"/>
      <c r="Z54" s="2135">
        <f>'BP5'!L105</f>
        <v>0</v>
      </c>
      <c r="AA54" s="2100"/>
      <c r="AB54" s="2100"/>
      <c r="AC54" s="2100"/>
    </row>
    <row r="55" spans="1:29" s="2078" customFormat="1" x14ac:dyDescent="0.25">
      <c r="A55" s="2208">
        <f>'BP1'!A105</f>
        <v>0</v>
      </c>
      <c r="B55" s="2161"/>
      <c r="C55" s="2104">
        <f>SUM('BP1'!I105,'BP1'!I106)</f>
        <v>0</v>
      </c>
      <c r="D55" s="2104">
        <f>SUM('BP1'!J105,'BP1'!J106)</f>
        <v>0</v>
      </c>
      <c r="E55" s="2104"/>
      <c r="F55" s="2135">
        <f>'BP1'!M106</f>
        <v>0</v>
      </c>
      <c r="G55" s="2149"/>
      <c r="H55" s="2104">
        <f>SUM('BP2'!I106,'BP2'!I107)</f>
        <v>0</v>
      </c>
      <c r="I55" s="2104">
        <f>SUM('BP2'!J106,'BP2'!J107)</f>
        <v>0</v>
      </c>
      <c r="J55" s="2104"/>
      <c r="K55" s="2135">
        <f>'BP2'!M107</f>
        <v>0</v>
      </c>
      <c r="L55" s="2149"/>
      <c r="M55" s="2104">
        <f>SUM('BP3'!I106,'BP3'!I107)</f>
        <v>0</v>
      </c>
      <c r="N55" s="2124">
        <f>SUM('BP3'!J106,'BP3'!J107)</f>
        <v>0</v>
      </c>
      <c r="O55" s="2104"/>
      <c r="P55" s="2135">
        <f>'BP3'!M107</f>
        <v>0</v>
      </c>
      <c r="Q55" s="2149"/>
      <c r="R55" s="2104">
        <f>SUM('BP4'!I106,'BP4'!I107)</f>
        <v>0</v>
      </c>
      <c r="S55" s="2104">
        <f>SUM('BP4'!J106,'BP4'!J107)</f>
        <v>0</v>
      </c>
      <c r="T55" s="2104"/>
      <c r="U55" s="2135">
        <f>'BP4'!M107</f>
        <v>0</v>
      </c>
      <c r="V55" s="2149"/>
      <c r="W55" s="2104">
        <f>SUM('BP5'!I99,'BP5'!I100)</f>
        <v>0</v>
      </c>
      <c r="X55" s="2104">
        <f>SUM('BP5'!J99,'BP5'!J100)</f>
        <v>0</v>
      </c>
      <c r="Y55" s="2104"/>
      <c r="Z55" s="2135">
        <f>'BP5'!M107</f>
        <v>0</v>
      </c>
      <c r="AA55" s="2100"/>
      <c r="AB55" s="2100"/>
      <c r="AC55" s="2100"/>
    </row>
    <row r="56" spans="1:29" s="2078" customFormat="1" ht="15.75" thickBot="1" x14ac:dyDescent="0.3">
      <c r="A56" s="2020" t="s">
        <v>40</v>
      </c>
      <c r="B56" s="2161"/>
      <c r="C56" s="2104">
        <f>'BP1'!I107</f>
        <v>0</v>
      </c>
      <c r="D56" s="2104">
        <f>'BP1'!J107</f>
        <v>0</v>
      </c>
      <c r="E56" s="2104"/>
      <c r="F56" s="2135">
        <f>'BP1'!L107</f>
        <v>0</v>
      </c>
      <c r="G56" s="2149"/>
      <c r="H56" s="2104">
        <f>'BP2'!I108</f>
        <v>0</v>
      </c>
      <c r="I56" s="2104">
        <f>'BP2'!J108</f>
        <v>0</v>
      </c>
      <c r="J56" s="2104"/>
      <c r="K56" s="2135">
        <f>'BP2'!L108</f>
        <v>0</v>
      </c>
      <c r="L56" s="2149"/>
      <c r="M56" s="2104">
        <f>'BP3'!I108</f>
        <v>0</v>
      </c>
      <c r="N56" s="2124">
        <f>'BP3'!J108</f>
        <v>0</v>
      </c>
      <c r="O56" s="2104"/>
      <c r="P56" s="2135">
        <f>'BP3'!L108</f>
        <v>0</v>
      </c>
      <c r="Q56" s="2149"/>
      <c r="R56" s="2104">
        <f>'BP4'!I108</f>
        <v>0</v>
      </c>
      <c r="S56" s="2104">
        <f>'BP4'!J108</f>
        <v>0</v>
      </c>
      <c r="T56" s="2104"/>
      <c r="U56" s="2135">
        <f>'BP4'!L108</f>
        <v>0</v>
      </c>
      <c r="V56" s="2149"/>
      <c r="W56" s="2104">
        <f>SUM('BP5'!I100,'BP5'!I101)</f>
        <v>0</v>
      </c>
      <c r="X56" s="2104">
        <f>SUM('BP5'!J100,'BP5'!J101)</f>
        <v>0</v>
      </c>
      <c r="Y56" s="2104"/>
      <c r="Z56" s="2135">
        <f>'BP5'!L108</f>
        <v>0</v>
      </c>
      <c r="AA56" s="2100"/>
      <c r="AB56" s="2100"/>
      <c r="AC56" s="2100"/>
    </row>
    <row r="57" spans="1:29" s="2078" customFormat="1" x14ac:dyDescent="0.25">
      <c r="A57" s="2208">
        <f>'BP1'!A108</f>
        <v>0</v>
      </c>
      <c r="B57" s="2161"/>
      <c r="C57" s="2104">
        <f>SUM('BP1'!I108,'BP1'!I109)</f>
        <v>0</v>
      </c>
      <c r="D57" s="2104">
        <f>SUM('BP1'!J108,'BP1'!J109)</f>
        <v>0</v>
      </c>
      <c r="E57" s="2104"/>
      <c r="F57" s="2135">
        <f>'BP1'!M109</f>
        <v>0</v>
      </c>
      <c r="G57" s="2149"/>
      <c r="H57" s="2104">
        <f>SUM('BP2'!I109,'BP2'!I110)</f>
        <v>0</v>
      </c>
      <c r="I57" s="2104">
        <f>SUM('BP2'!J109,'BP2'!J110)</f>
        <v>0</v>
      </c>
      <c r="J57" s="2104"/>
      <c r="K57" s="2135">
        <f>'BP2'!M110</f>
        <v>0</v>
      </c>
      <c r="L57" s="2149"/>
      <c r="M57" s="2104">
        <f>SUM('BP3'!I109,'BP3'!I110)</f>
        <v>0</v>
      </c>
      <c r="N57" s="2124">
        <f>SUM('BP3'!J109,'BP3'!J110)</f>
        <v>0</v>
      </c>
      <c r="O57" s="2104"/>
      <c r="P57" s="2135">
        <f>'BP3'!M110</f>
        <v>0</v>
      </c>
      <c r="Q57" s="2149"/>
      <c r="R57" s="2104">
        <f>SUM('BP4'!I109,'BP4'!I110)</f>
        <v>0</v>
      </c>
      <c r="S57" s="2104">
        <f>SUM('BP4'!J109,'BP4'!J110)</f>
        <v>0</v>
      </c>
      <c r="T57" s="2104"/>
      <c r="U57" s="2135">
        <f>'BP4'!M110</f>
        <v>0</v>
      </c>
      <c r="V57" s="2149"/>
      <c r="W57" s="2104">
        <f>SUM('BP5'!I101,'BP5'!I102)</f>
        <v>0</v>
      </c>
      <c r="X57" s="2104">
        <f>SUM('BP5'!J101,'BP5'!J102)</f>
        <v>0</v>
      </c>
      <c r="Y57" s="2104"/>
      <c r="Z57" s="2135">
        <f>'BP5'!M110</f>
        <v>0</v>
      </c>
      <c r="AA57" s="2100"/>
      <c r="AB57" s="2100"/>
      <c r="AC57" s="2100"/>
    </row>
    <row r="58" spans="1:29" s="2078" customFormat="1" ht="15.75" thickBot="1" x14ac:dyDescent="0.3">
      <c r="A58" s="2020" t="s">
        <v>40</v>
      </c>
      <c r="B58" s="2161"/>
      <c r="C58" s="2104">
        <f>'BP1'!C110</f>
        <v>0</v>
      </c>
      <c r="D58" s="2104">
        <f>'BP1'!D110</f>
        <v>0</v>
      </c>
      <c r="E58" s="2104"/>
      <c r="F58" s="2135">
        <f>'BP1'!L110</f>
        <v>0</v>
      </c>
      <c r="G58" s="2149"/>
      <c r="H58" s="2104">
        <f>'BP2'!I111</f>
        <v>0</v>
      </c>
      <c r="I58" s="2104">
        <f>'BP2'!J111</f>
        <v>0</v>
      </c>
      <c r="J58" s="2104"/>
      <c r="K58" s="2135">
        <f>'BP2'!L111</f>
        <v>0</v>
      </c>
      <c r="L58" s="2149"/>
      <c r="M58" s="2104">
        <f>'BP3'!I111</f>
        <v>0</v>
      </c>
      <c r="N58" s="2124">
        <f>'BP3'!J111</f>
        <v>0</v>
      </c>
      <c r="O58" s="2104"/>
      <c r="P58" s="2135">
        <f>'BP3'!L111</f>
        <v>0</v>
      </c>
      <c r="Q58" s="2149"/>
      <c r="R58" s="2104">
        <f>'BP4'!I111</f>
        <v>0</v>
      </c>
      <c r="S58" s="2104">
        <f>'BP4'!J111</f>
        <v>0</v>
      </c>
      <c r="T58" s="2104"/>
      <c r="U58" s="2135">
        <f>'BP4'!L111</f>
        <v>0</v>
      </c>
      <c r="V58" s="2149"/>
      <c r="W58" s="2104">
        <f>SUM('BP5'!I102,'BP5'!I103)</f>
        <v>0</v>
      </c>
      <c r="X58" s="2104">
        <f>SUM('BP5'!J102,'BP5'!J103)</f>
        <v>0</v>
      </c>
      <c r="Y58" s="2104"/>
      <c r="Z58" s="2135">
        <f>'BP5'!L111</f>
        <v>0</v>
      </c>
      <c r="AA58" s="2100"/>
      <c r="AB58" s="2100"/>
      <c r="AC58" s="2100"/>
    </row>
    <row r="59" spans="1:29" s="2078" customFormat="1" x14ac:dyDescent="0.25">
      <c r="A59" s="2208">
        <f>'BP1'!A111</f>
        <v>0</v>
      </c>
      <c r="B59" s="2161"/>
      <c r="C59" s="2104">
        <f>SUM('BP1'!I111,'BP1'!I112)</f>
        <v>0</v>
      </c>
      <c r="D59" s="2104">
        <f>SUM('BP1'!J111,'BP1'!J112)</f>
        <v>0</v>
      </c>
      <c r="E59" s="2104"/>
      <c r="F59" s="2135">
        <f>'BP1'!M112</f>
        <v>0</v>
      </c>
      <c r="G59" s="2149"/>
      <c r="H59" s="2104">
        <f>SUM('BP2'!I112,'BP2'!I113)</f>
        <v>0</v>
      </c>
      <c r="I59" s="2104">
        <f>SUM('BP2'!J112,'BP2'!J113)</f>
        <v>0</v>
      </c>
      <c r="J59" s="2104"/>
      <c r="K59" s="2135">
        <f>'BP2'!M113</f>
        <v>0</v>
      </c>
      <c r="L59" s="2149"/>
      <c r="M59" s="2104">
        <f>SUM('BP3'!I112,'BP3'!I113)</f>
        <v>0</v>
      </c>
      <c r="N59" s="2124">
        <f>SUM('BP3'!J112,'BP3'!J113)</f>
        <v>0</v>
      </c>
      <c r="O59" s="2104"/>
      <c r="P59" s="2135">
        <f>'BP3'!M113</f>
        <v>0</v>
      </c>
      <c r="Q59" s="2149"/>
      <c r="R59" s="2104">
        <f>SUM('BP4'!I112,'BP4'!I113)</f>
        <v>0</v>
      </c>
      <c r="S59" s="2104">
        <f>SUM('BP4'!J112,'BP4'!J113)</f>
        <v>0</v>
      </c>
      <c r="T59" s="2104"/>
      <c r="U59" s="2135">
        <f>'BP4'!M113</f>
        <v>0</v>
      </c>
      <c r="V59" s="2149"/>
      <c r="W59" s="2104">
        <f>SUM('BP5'!I103,'BP5'!I104)</f>
        <v>0</v>
      </c>
      <c r="X59" s="2104">
        <f>SUM('BP5'!J103,'BP5'!J104)</f>
        <v>0</v>
      </c>
      <c r="Y59" s="2104"/>
      <c r="Z59" s="2135">
        <f>'BP5'!M113</f>
        <v>0</v>
      </c>
      <c r="AA59" s="2100"/>
      <c r="AB59" s="2100"/>
      <c r="AC59" s="2100"/>
    </row>
    <row r="60" spans="1:29" s="2078" customFormat="1" ht="15.75" thickBot="1" x14ac:dyDescent="0.3">
      <c r="A60" s="2020" t="s">
        <v>40</v>
      </c>
      <c r="B60" s="2161"/>
      <c r="C60" s="2104">
        <f>'BP1'!I113</f>
        <v>0</v>
      </c>
      <c r="D60" s="2104">
        <f>'BP1'!J113</f>
        <v>0</v>
      </c>
      <c r="E60" s="2104"/>
      <c r="F60" s="2135">
        <f>'BP1'!L113</f>
        <v>0</v>
      </c>
      <c r="G60" s="2149"/>
      <c r="H60" s="2104">
        <f>'BP2'!I114</f>
        <v>0</v>
      </c>
      <c r="I60" s="2104">
        <f>'BP2'!J114</f>
        <v>0</v>
      </c>
      <c r="J60" s="2104"/>
      <c r="K60" s="2135">
        <f>'BP2'!L114</f>
        <v>0</v>
      </c>
      <c r="L60" s="2149"/>
      <c r="M60" s="2104">
        <f>'BP3'!I114</f>
        <v>0</v>
      </c>
      <c r="N60" s="2124">
        <f>'BP3'!J114</f>
        <v>0</v>
      </c>
      <c r="O60" s="2104"/>
      <c r="P60" s="2135">
        <f>'BP3'!L114</f>
        <v>0</v>
      </c>
      <c r="Q60" s="2149"/>
      <c r="R60" s="2104">
        <f>'BP4'!I114</f>
        <v>0</v>
      </c>
      <c r="S60" s="2104">
        <f>'BP4'!J114</f>
        <v>0</v>
      </c>
      <c r="T60" s="2104"/>
      <c r="U60" s="2135">
        <f>'BP4'!L114</f>
        <v>0</v>
      </c>
      <c r="V60" s="2149"/>
      <c r="W60" s="2104">
        <f>SUM('BP5'!I104,'BP5'!I105)</f>
        <v>0</v>
      </c>
      <c r="X60" s="2104">
        <f>SUM('BP5'!J104,'BP5'!J105)</f>
        <v>0</v>
      </c>
      <c r="Y60" s="2104"/>
      <c r="Z60" s="2135">
        <f>'BP5'!L114</f>
        <v>0</v>
      </c>
      <c r="AA60" s="2100"/>
      <c r="AB60" s="2100"/>
      <c r="AC60" s="2100"/>
    </row>
    <row r="61" spans="1:29" s="2078" customFormat="1" x14ac:dyDescent="0.25">
      <c r="A61" s="2208">
        <f>'BP1'!A114</f>
        <v>0</v>
      </c>
      <c r="B61" s="2161"/>
      <c r="C61" s="2104">
        <f>SUM('BP1'!I114,'BP1'!I115)</f>
        <v>0</v>
      </c>
      <c r="D61" s="2104">
        <f>SUM('BP1'!J114,'BP1'!J115)</f>
        <v>0</v>
      </c>
      <c r="E61" s="2104"/>
      <c r="F61" s="2135">
        <f>'BP1'!M115</f>
        <v>0</v>
      </c>
      <c r="G61" s="2149"/>
      <c r="H61" s="2104">
        <f>SUM('BP2'!I115,'BP2'!I116)</f>
        <v>0</v>
      </c>
      <c r="I61" s="2104">
        <f>SUM('BP2'!J115,'BP2'!J116)</f>
        <v>0</v>
      </c>
      <c r="J61" s="2104"/>
      <c r="K61" s="2135">
        <f>'BP2'!M116</f>
        <v>0</v>
      </c>
      <c r="L61" s="2149"/>
      <c r="M61" s="2104">
        <f>SUM('BP3'!I115,'BP3'!I116)</f>
        <v>0</v>
      </c>
      <c r="N61" s="2124">
        <f>SUM('BP3'!J115,'BP3'!J116)</f>
        <v>0</v>
      </c>
      <c r="O61" s="2104"/>
      <c r="P61" s="2135">
        <f>'BP3'!M116</f>
        <v>0</v>
      </c>
      <c r="Q61" s="2149"/>
      <c r="R61" s="2104">
        <f>SUM('BP4'!I115,'BP4'!I116)</f>
        <v>0</v>
      </c>
      <c r="S61" s="2104">
        <f>SUM('BP4'!J115,'BP4'!J116)</f>
        <v>0</v>
      </c>
      <c r="T61" s="2104"/>
      <c r="U61" s="2135">
        <f>'BP4'!M116</f>
        <v>0</v>
      </c>
      <c r="V61" s="2149"/>
      <c r="W61" s="2104">
        <f>SUM('BP5'!I105,'BP5'!I106)</f>
        <v>0</v>
      </c>
      <c r="X61" s="2104">
        <f>SUM('BP5'!J105,'BP5'!J106)</f>
        <v>0</v>
      </c>
      <c r="Y61" s="2104"/>
      <c r="Z61" s="2135">
        <f>'BP5'!M116</f>
        <v>0</v>
      </c>
      <c r="AA61" s="2100"/>
      <c r="AB61" s="2100"/>
      <c r="AC61" s="2100"/>
    </row>
    <row r="62" spans="1:29" s="2078" customFormat="1" ht="15.75" thickBot="1" x14ac:dyDescent="0.3">
      <c r="A62" s="2020" t="s">
        <v>40</v>
      </c>
      <c r="B62" s="2161"/>
      <c r="C62" s="2104">
        <f>'BP1'!I116</f>
        <v>0</v>
      </c>
      <c r="D62" s="2104">
        <f>'BP1'!J116</f>
        <v>0</v>
      </c>
      <c r="E62" s="2104"/>
      <c r="F62" s="2135">
        <f>'BP1'!L116</f>
        <v>0</v>
      </c>
      <c r="G62" s="2149"/>
      <c r="H62" s="2104">
        <f>'BP2'!I117</f>
        <v>0</v>
      </c>
      <c r="I62" s="2104">
        <f>'BP2'!J117</f>
        <v>0</v>
      </c>
      <c r="J62" s="2104"/>
      <c r="K62" s="2135">
        <f>'BP2'!L117</f>
        <v>0</v>
      </c>
      <c r="L62" s="2149"/>
      <c r="M62" s="2104">
        <f>'BP3'!I117</f>
        <v>0</v>
      </c>
      <c r="N62" s="2124">
        <f>'BP3'!J117</f>
        <v>0</v>
      </c>
      <c r="O62" s="2104"/>
      <c r="P62" s="2135">
        <f>'BP3'!L117</f>
        <v>0</v>
      </c>
      <c r="Q62" s="2149"/>
      <c r="R62" s="2104">
        <f>'BP4'!I117</f>
        <v>0</v>
      </c>
      <c r="S62" s="2104">
        <f>'BP4'!J117</f>
        <v>0</v>
      </c>
      <c r="T62" s="2104"/>
      <c r="U62" s="2135">
        <f>'BP4'!L117</f>
        <v>0</v>
      </c>
      <c r="V62" s="2149"/>
      <c r="W62" s="2104">
        <f>SUM('BP5'!I106,'BP5'!I107)</f>
        <v>0</v>
      </c>
      <c r="X62" s="2104">
        <f>SUM('BP5'!J106,'BP5'!J107)</f>
        <v>0</v>
      </c>
      <c r="Y62" s="2104"/>
      <c r="Z62" s="2135">
        <f>'BP5'!L117</f>
        <v>0</v>
      </c>
      <c r="AA62" s="2100"/>
      <c r="AB62" s="2100"/>
      <c r="AC62" s="2100"/>
    </row>
    <row r="63" spans="1:29" s="2078" customFormat="1" x14ac:dyDescent="0.25">
      <c r="A63" s="2208">
        <f>'BP1'!A117</f>
        <v>0</v>
      </c>
      <c r="B63" s="2161"/>
      <c r="C63" s="2104">
        <f>SUM('BP1'!I117,'BP1'!I118)</f>
        <v>0</v>
      </c>
      <c r="D63" s="2104">
        <f>SUM('BP1'!J117,'BP1'!J118)</f>
        <v>0</v>
      </c>
      <c r="E63" s="2104"/>
      <c r="F63" s="2135">
        <f>'BP1'!M118</f>
        <v>0</v>
      </c>
      <c r="G63" s="2149"/>
      <c r="H63" s="2104">
        <f>SUM('BP2'!I118,'BP2'!I119)</f>
        <v>0</v>
      </c>
      <c r="I63" s="2104">
        <f>SUM('BP2'!J118,'BP2'!J119)</f>
        <v>0</v>
      </c>
      <c r="J63" s="2104"/>
      <c r="K63" s="2135">
        <f>'BP2'!M119</f>
        <v>0</v>
      </c>
      <c r="L63" s="2149"/>
      <c r="M63" s="2104">
        <f>SUM('BP3'!I118,'BP3'!I119)</f>
        <v>0</v>
      </c>
      <c r="N63" s="2124">
        <f>SUM('BP3'!J118,'BP3'!J119)</f>
        <v>0</v>
      </c>
      <c r="O63" s="2104"/>
      <c r="P63" s="2135">
        <f>'BP3'!M119</f>
        <v>0</v>
      </c>
      <c r="Q63" s="2149"/>
      <c r="R63" s="2104">
        <f>SUM('BP4'!I118,'BP4'!I119)</f>
        <v>0</v>
      </c>
      <c r="S63" s="2104">
        <f>SUM('BP4'!J118,'BP4'!J119)</f>
        <v>0</v>
      </c>
      <c r="T63" s="2104"/>
      <c r="U63" s="2135">
        <f>'BP4'!M119</f>
        <v>0</v>
      </c>
      <c r="V63" s="2149"/>
      <c r="W63" s="2104">
        <f>SUM('BP5'!I107,'BP5'!I108)</f>
        <v>0</v>
      </c>
      <c r="X63" s="2104">
        <f>SUM('BP5'!J107,'BP5'!J108)</f>
        <v>0</v>
      </c>
      <c r="Y63" s="2104"/>
      <c r="Z63" s="2135">
        <f>'BP5'!M119</f>
        <v>0</v>
      </c>
      <c r="AA63" s="2100"/>
      <c r="AB63" s="2100"/>
      <c r="AC63" s="2100"/>
    </row>
    <row r="64" spans="1:29" s="2078" customFormat="1" ht="15.75" thickBot="1" x14ac:dyDescent="0.3">
      <c r="A64" s="2020" t="s">
        <v>40</v>
      </c>
      <c r="B64" s="2161"/>
      <c r="C64" s="2104">
        <f>'BP1'!I119</f>
        <v>0</v>
      </c>
      <c r="D64" s="2104">
        <f>'BP1'!J119</f>
        <v>0</v>
      </c>
      <c r="E64" s="2104"/>
      <c r="F64" s="2135">
        <f>'BP1'!L119</f>
        <v>0</v>
      </c>
      <c r="G64" s="2149"/>
      <c r="H64" s="2104">
        <f>'BP2'!I120</f>
        <v>0</v>
      </c>
      <c r="I64" s="2104">
        <f>'BP2'!J120</f>
        <v>0</v>
      </c>
      <c r="J64" s="2104"/>
      <c r="K64" s="2135">
        <f>'BP2'!L120</f>
        <v>0</v>
      </c>
      <c r="L64" s="2149"/>
      <c r="M64" s="2104">
        <f>'BP3'!I120</f>
        <v>0</v>
      </c>
      <c r="N64" s="2124">
        <f>'BP3'!J120</f>
        <v>0</v>
      </c>
      <c r="O64" s="2104"/>
      <c r="P64" s="2135">
        <f>'BP3'!L120</f>
        <v>0</v>
      </c>
      <c r="Q64" s="2149"/>
      <c r="R64" s="2104">
        <f>'BP4'!I120</f>
        <v>0</v>
      </c>
      <c r="S64" s="2104">
        <f>'BP4'!J120</f>
        <v>0</v>
      </c>
      <c r="T64" s="2104"/>
      <c r="U64" s="2135">
        <f>'BP4'!L120</f>
        <v>0</v>
      </c>
      <c r="V64" s="2149"/>
      <c r="W64" s="2104">
        <f>SUM('BP5'!I108,'BP5'!I109)</f>
        <v>0</v>
      </c>
      <c r="X64" s="2104">
        <f>SUM('BP5'!J108,'BP5'!J109)</f>
        <v>0</v>
      </c>
      <c r="Y64" s="2104"/>
      <c r="Z64" s="2135">
        <f>'BP5'!L120</f>
        <v>0</v>
      </c>
      <c r="AA64" s="2100"/>
      <c r="AB64" s="2100"/>
      <c r="AC64" s="2100"/>
    </row>
    <row r="65" spans="1:29" x14ac:dyDescent="0.25">
      <c r="A65" s="2037">
        <f>'BP1'!A120</f>
        <v>0</v>
      </c>
      <c r="B65" s="2160"/>
      <c r="C65" s="2104">
        <f>SUM('BP1'!I120,'BP1'!I121)</f>
        <v>0</v>
      </c>
      <c r="D65" s="2104">
        <f>SUM('BP1'!J120,'BP1'!J121)</f>
        <v>0</v>
      </c>
      <c r="E65" s="2104"/>
      <c r="F65" s="2135">
        <f>'BP1'!M121</f>
        <v>0</v>
      </c>
      <c r="G65" s="2149"/>
      <c r="H65" s="2104">
        <f>SUM('BP2'!I121,'BP2'!I122)</f>
        <v>0</v>
      </c>
      <c r="I65" s="2124">
        <f>SUM('BP2'!J121,'BP2'!J122)</f>
        <v>0</v>
      </c>
      <c r="J65" s="2104"/>
      <c r="K65" s="2135">
        <f>'BP2'!M122</f>
        <v>0</v>
      </c>
      <c r="L65" s="2149"/>
      <c r="M65" s="2104">
        <f>SUM('BP3'!I121,'BP3'!I122)</f>
        <v>0</v>
      </c>
      <c r="N65" s="2124">
        <f>SUM('BP3'!J121,'BP3'!J122)</f>
        <v>0</v>
      </c>
      <c r="O65" s="2104"/>
      <c r="P65" s="2135">
        <f>'BP3'!M122</f>
        <v>0</v>
      </c>
      <c r="Q65" s="2149"/>
      <c r="R65" s="2104">
        <f>SUM('BP4'!I121,'BP4'!I122)</f>
        <v>0</v>
      </c>
      <c r="S65" s="2104">
        <f>SUM('BP4'!J121,'BP4'!J122)</f>
        <v>0</v>
      </c>
      <c r="T65" s="2104"/>
      <c r="U65" s="2135">
        <f>'BP4'!M122</f>
        <v>0</v>
      </c>
      <c r="V65" s="2149"/>
      <c r="W65" s="2104">
        <f>SUM('BP5'!I109,'BP5'!I110)</f>
        <v>0</v>
      </c>
      <c r="X65" s="2104">
        <f>SUM('BP5'!J109,'BP5'!J110)</f>
        <v>0</v>
      </c>
      <c r="Y65" s="2104"/>
      <c r="Z65" s="2135">
        <f>'BP5'!M122</f>
        <v>0</v>
      </c>
      <c r="AA65" s="2026"/>
      <c r="AB65" s="2026"/>
      <c r="AC65" s="2026"/>
    </row>
    <row r="66" spans="1:29" x14ac:dyDescent="0.25">
      <c r="A66" s="2023" t="s">
        <v>40</v>
      </c>
      <c r="B66" s="2164"/>
      <c r="C66" s="2104">
        <f>'BP1'!I122</f>
        <v>0</v>
      </c>
      <c r="D66" s="2104">
        <f>'BP1'!J122</f>
        <v>0</v>
      </c>
      <c r="E66" s="2104"/>
      <c r="F66" s="2135">
        <f>'BP1'!L122</f>
        <v>0</v>
      </c>
      <c r="G66" s="2149"/>
      <c r="H66" s="2104">
        <f>'BP2'!I123</f>
        <v>0</v>
      </c>
      <c r="I66" s="2124">
        <f>'BP2'!J123</f>
        <v>0</v>
      </c>
      <c r="J66" s="2104"/>
      <c r="K66" s="2135">
        <f>'BP2'!L123</f>
        <v>0</v>
      </c>
      <c r="L66" s="2149"/>
      <c r="M66" s="2104">
        <f>'BP3'!I123</f>
        <v>0</v>
      </c>
      <c r="N66" s="2124">
        <f>'BP3'!J123</f>
        <v>0</v>
      </c>
      <c r="O66" s="2104"/>
      <c r="P66" s="2135">
        <f>'BP3'!L123</f>
        <v>0</v>
      </c>
      <c r="Q66" s="2149"/>
      <c r="R66" s="2104">
        <f>'BP4'!I123</f>
        <v>0</v>
      </c>
      <c r="S66" s="2104">
        <f>'BP4'!J123</f>
        <v>0</v>
      </c>
      <c r="T66" s="2104"/>
      <c r="U66" s="2135">
        <f>'BP4'!L123</f>
        <v>0</v>
      </c>
      <c r="V66" s="2149"/>
      <c r="W66" s="2104">
        <f>SUM('BP5'!I110,'BP5'!I111)</f>
        <v>0</v>
      </c>
      <c r="X66" s="2104">
        <f>SUM('BP5'!J110,'BP5'!J111)</f>
        <v>0</v>
      </c>
      <c r="Y66" s="2104"/>
      <c r="Z66" s="2135">
        <f>'BP5'!L123</f>
        <v>0</v>
      </c>
      <c r="AA66" s="2026"/>
      <c r="AB66" s="2026"/>
      <c r="AC66" s="2026"/>
    </row>
    <row r="67" spans="1:29" x14ac:dyDescent="0.25">
      <c r="A67" s="2038"/>
      <c r="B67" s="2157"/>
      <c r="C67" s="2106"/>
      <c r="D67" s="2107"/>
      <c r="E67" s="2106"/>
      <c r="F67" s="2136"/>
      <c r="G67" s="2148"/>
      <c r="H67" s="2106"/>
      <c r="I67" s="2107"/>
      <c r="J67" s="2106"/>
      <c r="K67" s="2136">
        <f>'BP2'!M110</f>
        <v>0</v>
      </c>
      <c r="L67" s="2148"/>
      <c r="M67" s="2106"/>
      <c r="N67" s="2107"/>
      <c r="O67" s="2106"/>
      <c r="P67" s="2136"/>
      <c r="Q67" s="2148"/>
      <c r="R67" s="2106"/>
      <c r="S67" s="2107"/>
      <c r="T67" s="2106"/>
      <c r="U67" s="2136"/>
      <c r="V67" s="2148"/>
      <c r="W67" s="2106"/>
      <c r="X67" s="2107"/>
      <c r="Y67" s="2106"/>
      <c r="Z67" s="2136"/>
      <c r="AA67" s="2026"/>
      <c r="AB67" s="2026"/>
      <c r="AC67" s="2026"/>
    </row>
    <row r="68" spans="1:29" x14ac:dyDescent="0.25">
      <c r="A68" s="2035" t="s">
        <v>17</v>
      </c>
      <c r="B68" s="2165"/>
      <c r="C68" s="2124">
        <f>'BP1'!I124</f>
        <v>0</v>
      </c>
      <c r="D68" s="2105">
        <f>'BP1'!J124</f>
        <v>0</v>
      </c>
      <c r="E68" s="2104"/>
      <c r="F68" s="2135">
        <f>'BP1'!L124</f>
        <v>0</v>
      </c>
      <c r="G68" s="2149"/>
      <c r="H68" s="2124">
        <f>'BP2'!I125</f>
        <v>0</v>
      </c>
      <c r="I68" s="2105">
        <f>'BP2'!J125</f>
        <v>0</v>
      </c>
      <c r="J68" s="2104"/>
      <c r="K68" s="2135">
        <f>'BP2'!L111</f>
        <v>0</v>
      </c>
      <c r="L68" s="2149"/>
      <c r="M68" s="2124">
        <f>'BP3'!I125</f>
        <v>0</v>
      </c>
      <c r="N68" s="2105">
        <f>'BP3'!J125</f>
        <v>0</v>
      </c>
      <c r="O68" s="2104"/>
      <c r="P68" s="2135">
        <f>'BP3'!L125</f>
        <v>0</v>
      </c>
      <c r="Q68" s="2149"/>
      <c r="R68" s="2124">
        <f>'BP4'!I125</f>
        <v>0</v>
      </c>
      <c r="S68" s="2105">
        <f>'BP4'!J125</f>
        <v>0</v>
      </c>
      <c r="T68" s="2104"/>
      <c r="U68" s="2135">
        <f>'BP4'!L125</f>
        <v>0</v>
      </c>
      <c r="V68" s="2149"/>
      <c r="W68" s="2124">
        <f>'BP5'!I125</f>
        <v>0</v>
      </c>
      <c r="X68" s="2105">
        <f>'BP5'!J125</f>
        <v>0</v>
      </c>
      <c r="Y68" s="2104"/>
      <c r="Z68" s="2135">
        <f>'BP5'!L125</f>
        <v>0</v>
      </c>
      <c r="AA68" s="2026"/>
      <c r="AB68" s="2026"/>
      <c r="AC68" s="2026"/>
    </row>
    <row r="69" spans="1:29" ht="15.75" thickBot="1" x14ac:dyDescent="0.3">
      <c r="A69" s="2039" t="s">
        <v>18</v>
      </c>
      <c r="B69" s="2166"/>
      <c r="C69" s="2125">
        <f>'BP1'!I125</f>
        <v>0</v>
      </c>
      <c r="D69" s="2109">
        <f>'BP1'!J125</f>
        <v>0</v>
      </c>
      <c r="E69" s="2108"/>
      <c r="F69" s="2137">
        <f>'BP1'!L125</f>
        <v>0</v>
      </c>
      <c r="G69" s="2150"/>
      <c r="H69" s="2125">
        <f>'BP2'!I126</f>
        <v>0</v>
      </c>
      <c r="I69" s="2109">
        <f>'BP2'!J126</f>
        <v>0</v>
      </c>
      <c r="J69" s="2108"/>
      <c r="K69" s="2137">
        <f>'BP2'!M113</f>
        <v>0</v>
      </c>
      <c r="L69" s="2150"/>
      <c r="M69" s="2125">
        <f>'BP3'!I126</f>
        <v>0</v>
      </c>
      <c r="N69" s="2109">
        <f>'BP3'!J126</f>
        <v>0</v>
      </c>
      <c r="O69" s="2108"/>
      <c r="P69" s="2137">
        <f>'BP3'!L126</f>
        <v>0</v>
      </c>
      <c r="Q69" s="2150"/>
      <c r="R69" s="2125">
        <f>'BP4'!I126</f>
        <v>0</v>
      </c>
      <c r="S69" s="2109">
        <f>'BP4'!J126</f>
        <v>0</v>
      </c>
      <c r="T69" s="2108"/>
      <c r="U69" s="2137">
        <f>'BP4'!L126</f>
        <v>0</v>
      </c>
      <c r="V69" s="2150"/>
      <c r="W69" s="2125">
        <f>'BP5'!I126</f>
        <v>0</v>
      </c>
      <c r="X69" s="2109">
        <f>'BP5'!J126</f>
        <v>0</v>
      </c>
      <c r="Y69" s="2108"/>
      <c r="Z69" s="2137">
        <f>'BP5'!L126</f>
        <v>0</v>
      </c>
      <c r="AA69" s="2026"/>
      <c r="AB69" s="2026"/>
      <c r="AC69" s="2026"/>
    </row>
    <row r="70" spans="1:29" ht="15.75" thickTop="1" x14ac:dyDescent="0.25">
      <c r="A70" s="2035" t="s">
        <v>19</v>
      </c>
      <c r="B70" s="2165"/>
      <c r="C70" s="2124">
        <f>'BP1'!I126</f>
        <v>0</v>
      </c>
      <c r="D70" s="2105">
        <f>'BP1'!J126</f>
        <v>0</v>
      </c>
      <c r="E70" s="2104"/>
      <c r="F70" s="2135">
        <f>'BP1'!L126</f>
        <v>0</v>
      </c>
      <c r="G70" s="2149"/>
      <c r="H70" s="2124">
        <f>'BP2'!I127</f>
        <v>0</v>
      </c>
      <c r="I70" s="2105">
        <f>'BP2'!J127</f>
        <v>0</v>
      </c>
      <c r="J70" s="2104"/>
      <c r="K70" s="2135">
        <f>'BP2'!L114</f>
        <v>0</v>
      </c>
      <c r="L70" s="2149"/>
      <c r="M70" s="2124">
        <f>'BP3'!I127</f>
        <v>0</v>
      </c>
      <c r="N70" s="2105">
        <f>'BP3'!J127</f>
        <v>0</v>
      </c>
      <c r="O70" s="2104"/>
      <c r="P70" s="2135">
        <f>'BP3'!L127</f>
        <v>0</v>
      </c>
      <c r="Q70" s="2149"/>
      <c r="R70" s="2124">
        <f>'BP4'!I127</f>
        <v>0</v>
      </c>
      <c r="S70" s="2105">
        <f>'BP4'!J127</f>
        <v>0</v>
      </c>
      <c r="T70" s="2104"/>
      <c r="U70" s="2135">
        <f>'BP4'!L127</f>
        <v>0</v>
      </c>
      <c r="V70" s="2149"/>
      <c r="W70" s="2124">
        <f>'BP5'!I127</f>
        <v>0</v>
      </c>
      <c r="X70" s="2105">
        <f>'BP5'!J127</f>
        <v>0</v>
      </c>
      <c r="Y70" s="2104"/>
      <c r="Z70" s="2135">
        <f>'BP5'!L127</f>
        <v>0</v>
      </c>
      <c r="AA70" s="2026"/>
      <c r="AB70" s="2026"/>
      <c r="AC70" s="2026"/>
    </row>
    <row r="71" spans="1:29" x14ac:dyDescent="0.25">
      <c r="A71" s="2038"/>
      <c r="B71" s="2157"/>
      <c r="C71" s="2110"/>
      <c r="D71" s="2111"/>
      <c r="E71" s="2110"/>
      <c r="F71" s="2138"/>
      <c r="G71" s="2149"/>
      <c r="H71" s="2110"/>
      <c r="I71" s="2111"/>
      <c r="J71" s="2110"/>
      <c r="K71" s="2138"/>
      <c r="L71" s="2149"/>
      <c r="M71" s="2110"/>
      <c r="N71" s="2111"/>
      <c r="O71" s="2110"/>
      <c r="P71" s="2138"/>
      <c r="Q71" s="2149"/>
      <c r="R71" s="2110"/>
      <c r="S71" s="2111"/>
      <c r="T71" s="2110"/>
      <c r="U71" s="2138"/>
      <c r="V71" s="2149"/>
      <c r="W71" s="2110"/>
      <c r="X71" s="2111"/>
      <c r="Y71" s="2110"/>
      <c r="Z71" s="2138"/>
      <c r="AA71" s="2026"/>
      <c r="AB71" s="2026"/>
      <c r="AC71" s="2026"/>
    </row>
    <row r="72" spans="1:29" x14ac:dyDescent="0.25">
      <c r="A72" s="2033" t="s">
        <v>142</v>
      </c>
      <c r="B72" s="2167"/>
      <c r="C72" s="2124"/>
      <c r="D72" s="2105"/>
      <c r="E72" s="2104"/>
      <c r="F72" s="2135"/>
      <c r="G72" s="2149"/>
      <c r="H72" s="2124"/>
      <c r="I72" s="2105"/>
      <c r="J72" s="2104"/>
      <c r="K72" s="2135"/>
      <c r="L72" s="2149"/>
      <c r="M72" s="2124"/>
      <c r="N72" s="2105"/>
      <c r="O72" s="2104"/>
      <c r="P72" s="2135"/>
      <c r="Q72" s="2149"/>
      <c r="R72" s="2124"/>
      <c r="S72" s="2105"/>
      <c r="T72" s="2104"/>
      <c r="U72" s="2135"/>
      <c r="V72" s="2149"/>
      <c r="W72" s="2124"/>
      <c r="X72" s="2105"/>
      <c r="Y72" s="2104"/>
      <c r="Z72" s="2135"/>
      <c r="AA72" s="2026"/>
      <c r="AB72" s="2026"/>
      <c r="AC72" s="2026"/>
    </row>
    <row r="73" spans="1:29" x14ac:dyDescent="0.25">
      <c r="A73" s="2030">
        <f>'BP1'!A130</f>
        <v>0</v>
      </c>
      <c r="B73" s="2168"/>
      <c r="C73" s="2124">
        <f>SUM('BP1'!I130,'BP1'!I131)</f>
        <v>0</v>
      </c>
      <c r="D73" s="2105">
        <f>SUM('BP1'!J130,'BP1'!J131)</f>
        <v>0</v>
      </c>
      <c r="E73" s="2104"/>
      <c r="F73" s="2135">
        <f>'BP1'!M131</f>
        <v>0</v>
      </c>
      <c r="G73" s="2149"/>
      <c r="H73" s="2124">
        <f>SUM('BP2'!I131,'BP2'!I132)</f>
        <v>0</v>
      </c>
      <c r="I73" s="2105">
        <f>SUM('BP2'!J131,'BP2'!J132)</f>
        <v>0</v>
      </c>
      <c r="J73" s="2104"/>
      <c r="K73" s="2135">
        <f>'BP2'!M132</f>
        <v>0</v>
      </c>
      <c r="L73" s="2149"/>
      <c r="M73" s="2124">
        <f>SUM('BP3'!I131,'BP3'!I132)</f>
        <v>0</v>
      </c>
      <c r="N73" s="2105">
        <f>SUM('BP3'!J131,'BP3'!J132)</f>
        <v>0</v>
      </c>
      <c r="O73" s="2104"/>
      <c r="P73" s="2135">
        <f>'BP3'!M132</f>
        <v>0</v>
      </c>
      <c r="Q73" s="2149"/>
      <c r="R73" s="2124">
        <f>SUM('BP4'!I131,'BP4'!I132)</f>
        <v>0</v>
      </c>
      <c r="S73" s="2105">
        <f>SUM('BP4'!J131,'BP4'!J132)</f>
        <v>0</v>
      </c>
      <c r="T73" s="2104"/>
      <c r="U73" s="2135">
        <f>'BP4'!M132</f>
        <v>0</v>
      </c>
      <c r="V73" s="2149"/>
      <c r="W73" s="2124">
        <f>SUM('BP5'!I131,'BP5'!I132)</f>
        <v>0</v>
      </c>
      <c r="X73" s="2105">
        <f>SUM('BP5'!J131,'BP5'!J132)</f>
        <v>0</v>
      </c>
      <c r="Y73" s="2104"/>
      <c r="Z73" s="2135">
        <f>'BP5'!L132</f>
        <v>0</v>
      </c>
      <c r="AA73" s="2026"/>
      <c r="AB73" s="2026"/>
      <c r="AC73" s="2026"/>
    </row>
    <row r="74" spans="1:29" x14ac:dyDescent="0.25">
      <c r="A74" s="2049">
        <f>'BP1'!A132</f>
        <v>0</v>
      </c>
      <c r="B74" s="2169"/>
      <c r="C74" s="2124">
        <f>SUM('BP1'!I132,'BP1'!I133)</f>
        <v>0</v>
      </c>
      <c r="D74" s="2105">
        <f>SUM('BP1'!J132,'BP1'!J133)</f>
        <v>0</v>
      </c>
      <c r="E74" s="2104"/>
      <c r="F74" s="2135">
        <f>'BP1'!M133</f>
        <v>0</v>
      </c>
      <c r="G74" s="2149"/>
      <c r="H74" s="2124">
        <f>SUM('BP2'!I133,'BP2'!I134)</f>
        <v>0</v>
      </c>
      <c r="I74" s="2105">
        <f>SUM('BP2'!J133,'BP2'!J134)</f>
        <v>0</v>
      </c>
      <c r="J74" s="2104"/>
      <c r="K74" s="2135">
        <f>'BP2'!M134</f>
        <v>0</v>
      </c>
      <c r="L74" s="2149"/>
      <c r="M74" s="2124">
        <f>SUM('BP3'!I133,'BP3'!I134)</f>
        <v>0</v>
      </c>
      <c r="N74" s="2105">
        <f>SUM('BP3'!J133,'BP3'!J134)</f>
        <v>0</v>
      </c>
      <c r="O74" s="2104"/>
      <c r="P74" s="2135">
        <f>'BP3'!M134</f>
        <v>0</v>
      </c>
      <c r="Q74" s="2149"/>
      <c r="R74" s="2124">
        <f>SUM('BP4'!I133,'BP4'!I134)</f>
        <v>0</v>
      </c>
      <c r="S74" s="2105">
        <f>SUM('BP4'!J133,'BP4'!J134)</f>
        <v>0</v>
      </c>
      <c r="T74" s="2104"/>
      <c r="U74" s="2135">
        <f>'BP4'!M134</f>
        <v>0</v>
      </c>
      <c r="V74" s="2149"/>
      <c r="W74" s="2124">
        <f>SUM('BP5'!I133,'BP5'!I134)</f>
        <v>0</v>
      </c>
      <c r="X74" s="2105">
        <f>SUM('BP5'!J133,'BP5'!J134)</f>
        <v>0</v>
      </c>
      <c r="Y74" s="2104"/>
      <c r="Z74" s="2135">
        <f>'BP5'!L134</f>
        <v>0</v>
      </c>
      <c r="AA74" s="2026"/>
      <c r="AB74" s="2026"/>
      <c r="AC74" s="2026"/>
    </row>
    <row r="75" spans="1:29" x14ac:dyDescent="0.25">
      <c r="A75" s="2049">
        <f>'BP1'!A134</f>
        <v>0</v>
      </c>
      <c r="B75" s="2169"/>
      <c r="C75" s="2124">
        <f>SUM('BP1'!I134,'BP1'!I135)</f>
        <v>0</v>
      </c>
      <c r="D75" s="2105">
        <f>SUM('BP1'!J134,'BP1'!J135)</f>
        <v>0</v>
      </c>
      <c r="E75" s="2104"/>
      <c r="F75" s="2135">
        <f>'BP1'!M135</f>
        <v>0</v>
      </c>
      <c r="G75" s="2149"/>
      <c r="H75" s="2124">
        <f>SUM('BP2'!I135,'BP2'!I136)</f>
        <v>0</v>
      </c>
      <c r="I75" s="2105">
        <f>SUM('BP2'!J135,'BP2'!J136)</f>
        <v>0</v>
      </c>
      <c r="J75" s="2104"/>
      <c r="K75" s="2135">
        <f>'BP2'!M136</f>
        <v>0</v>
      </c>
      <c r="L75" s="2149"/>
      <c r="M75" s="2124">
        <f>SUM('BP3'!I135,'BP3'!I136)</f>
        <v>0</v>
      </c>
      <c r="N75" s="2105">
        <f>SUM('BP3'!J135,'BP3'!J136)</f>
        <v>0</v>
      </c>
      <c r="O75" s="2104"/>
      <c r="P75" s="2135">
        <f>'BP3'!M136</f>
        <v>0</v>
      </c>
      <c r="Q75" s="2149"/>
      <c r="R75" s="2124">
        <f>SUM('BP4'!I135,'BP4'!I136)</f>
        <v>0</v>
      </c>
      <c r="S75" s="2105">
        <f>SUM('BP4'!J135,'BP4'!J136)</f>
        <v>0</v>
      </c>
      <c r="T75" s="2104"/>
      <c r="U75" s="2135">
        <f>'BP4'!M136</f>
        <v>0</v>
      </c>
      <c r="V75" s="2149"/>
      <c r="W75" s="2124">
        <f>SUM('BP5'!I135,'BP5'!I136)</f>
        <v>0</v>
      </c>
      <c r="X75" s="2105">
        <f>SUM('BP5'!J135,'BP5'!J136)</f>
        <v>0</v>
      </c>
      <c r="Y75" s="2104"/>
      <c r="Z75" s="2135">
        <f>'BP5'!L136</f>
        <v>0</v>
      </c>
      <c r="AA75" s="2026"/>
      <c r="AB75" s="2026"/>
      <c r="AC75" s="2026"/>
    </row>
    <row r="76" spans="1:29" x14ac:dyDescent="0.25">
      <c r="A76" s="2040"/>
      <c r="B76" s="2157"/>
      <c r="C76" s="2127"/>
      <c r="D76" s="2111"/>
      <c r="E76" s="2110"/>
      <c r="F76" s="2138"/>
      <c r="G76" s="2149"/>
      <c r="H76" s="2127"/>
      <c r="I76" s="2111"/>
      <c r="J76" s="2110"/>
      <c r="K76" s="2138"/>
      <c r="L76" s="2149"/>
      <c r="M76" s="2127"/>
      <c r="N76" s="2111"/>
      <c r="O76" s="2110"/>
      <c r="P76" s="2138"/>
      <c r="Q76" s="2149"/>
      <c r="R76" s="2127"/>
      <c r="S76" s="2111"/>
      <c r="T76" s="2110"/>
      <c r="U76" s="2138"/>
      <c r="V76" s="2149"/>
      <c r="W76" s="2127"/>
      <c r="X76" s="2111"/>
      <c r="Y76" s="2110"/>
      <c r="Z76" s="2138"/>
      <c r="AA76" s="2026"/>
      <c r="AB76" s="2026"/>
      <c r="AC76" s="2026"/>
    </row>
    <row r="77" spans="1:29" x14ac:dyDescent="0.25">
      <c r="A77" s="2035" t="s">
        <v>48</v>
      </c>
      <c r="B77" s="2165"/>
      <c r="C77" s="2124">
        <f>'BP1'!I137</f>
        <v>0</v>
      </c>
      <c r="D77" s="2105">
        <f>'BP1'!J137</f>
        <v>0</v>
      </c>
      <c r="E77" s="2104"/>
      <c r="F77" s="2135">
        <f>'BP1'!L137</f>
        <v>0</v>
      </c>
      <c r="G77" s="2149"/>
      <c r="H77" s="2124">
        <f>'BP2'!I138</f>
        <v>0</v>
      </c>
      <c r="I77" s="2105">
        <f>'BP2'!J138</f>
        <v>0</v>
      </c>
      <c r="J77" s="2104"/>
      <c r="K77" s="2135">
        <f>'BP2'!L138</f>
        <v>0</v>
      </c>
      <c r="L77" s="2149"/>
      <c r="M77" s="2124">
        <f>'BP3'!I138</f>
        <v>0</v>
      </c>
      <c r="N77" s="2105">
        <f>'BP3'!J138</f>
        <v>0</v>
      </c>
      <c r="O77" s="2104"/>
      <c r="P77" s="2135">
        <f>'BP3'!L138</f>
        <v>0</v>
      </c>
      <c r="Q77" s="2149"/>
      <c r="R77" s="2124">
        <f>'BP4'!I138</f>
        <v>0</v>
      </c>
      <c r="S77" s="2105">
        <f>'BP4'!J138</f>
        <v>0</v>
      </c>
      <c r="T77" s="2104"/>
      <c r="U77" s="2135">
        <f>'BP4'!L138</f>
        <v>0</v>
      </c>
      <c r="V77" s="2149"/>
      <c r="W77" s="2124">
        <f>'BP5'!I138</f>
        <v>0</v>
      </c>
      <c r="X77" s="2105">
        <f>'BP5'!J138</f>
        <v>0</v>
      </c>
      <c r="Y77" s="2104"/>
      <c r="Z77" s="2135">
        <f>'BP5'!L138</f>
        <v>0</v>
      </c>
      <c r="AA77" s="2026"/>
      <c r="AB77" s="2026"/>
      <c r="AC77" s="2026"/>
    </row>
    <row r="78" spans="1:29" ht="15.75" thickBot="1" x14ac:dyDescent="0.3">
      <c r="A78" s="2039" t="s">
        <v>40</v>
      </c>
      <c r="B78" s="2166"/>
      <c r="C78" s="2125">
        <f>'BP1'!I138</f>
        <v>0</v>
      </c>
      <c r="D78" s="2109">
        <f>'BP1'!J138</f>
        <v>0</v>
      </c>
      <c r="E78" s="2108"/>
      <c r="F78" s="2137">
        <f>'BP1'!L138</f>
        <v>0</v>
      </c>
      <c r="G78" s="2150"/>
      <c r="H78" s="2125">
        <f>'BP2'!I139</f>
        <v>0</v>
      </c>
      <c r="I78" s="2109">
        <f>'BP2'!J139</f>
        <v>0</v>
      </c>
      <c r="J78" s="2108"/>
      <c r="K78" s="2137">
        <f>'BP2'!L139</f>
        <v>0</v>
      </c>
      <c r="L78" s="2150"/>
      <c r="M78" s="2125">
        <f>'BP3'!I139</f>
        <v>0</v>
      </c>
      <c r="N78" s="2109">
        <f>'BP3'!J139</f>
        <v>0</v>
      </c>
      <c r="O78" s="2108"/>
      <c r="P78" s="2137">
        <f>'BP3'!L139</f>
        <v>0</v>
      </c>
      <c r="Q78" s="2150"/>
      <c r="R78" s="2125">
        <f>'BP4'!I139</f>
        <v>0</v>
      </c>
      <c r="S78" s="2109">
        <f>'BP4'!J139</f>
        <v>0</v>
      </c>
      <c r="T78" s="2108"/>
      <c r="U78" s="2137">
        <f>'BP4'!L139</f>
        <v>0</v>
      </c>
      <c r="V78" s="2150"/>
      <c r="W78" s="2125">
        <f>'BP5'!I139</f>
        <v>0</v>
      </c>
      <c r="X78" s="2109">
        <f>'BP5'!J139</f>
        <v>0</v>
      </c>
      <c r="Y78" s="2108"/>
      <c r="Z78" s="2137">
        <f>'BP5'!L139</f>
        <v>0</v>
      </c>
      <c r="AA78" s="2026"/>
      <c r="AB78" s="2026"/>
      <c r="AC78" s="2026"/>
    </row>
    <row r="79" spans="1:29" ht="15.75" thickTop="1" x14ac:dyDescent="0.25">
      <c r="A79" s="2035" t="s">
        <v>49</v>
      </c>
      <c r="B79" s="2165"/>
      <c r="C79" s="2124">
        <f>'BP1'!I139</f>
        <v>0</v>
      </c>
      <c r="D79" s="2105">
        <f>'BP1'!J139</f>
        <v>0</v>
      </c>
      <c r="E79" s="2104"/>
      <c r="F79" s="2135">
        <f>'BP1'!L139</f>
        <v>0</v>
      </c>
      <c r="G79" s="2149"/>
      <c r="H79" s="2124">
        <f>'BP2'!I140</f>
        <v>0</v>
      </c>
      <c r="I79" s="2105">
        <f>'BP2'!J140</f>
        <v>0</v>
      </c>
      <c r="J79" s="2104"/>
      <c r="K79" s="2135">
        <f>'BP2'!L140</f>
        <v>0</v>
      </c>
      <c r="L79" s="2149"/>
      <c r="M79" s="2124">
        <f>'BP3'!I140</f>
        <v>0</v>
      </c>
      <c r="N79" s="2105">
        <f>'BP3'!J140</f>
        <v>0</v>
      </c>
      <c r="O79" s="2104"/>
      <c r="P79" s="2135">
        <f>'BP3'!L140</f>
        <v>0</v>
      </c>
      <c r="Q79" s="2149"/>
      <c r="R79" s="2124">
        <f>'BP4'!I140</f>
        <v>0</v>
      </c>
      <c r="S79" s="2105">
        <f>'BP4'!J140</f>
        <v>0</v>
      </c>
      <c r="T79" s="2104"/>
      <c r="U79" s="2135">
        <f>'BP4'!L140</f>
        <v>0</v>
      </c>
      <c r="V79" s="2149"/>
      <c r="W79" s="2124">
        <f>'BP5'!I140</f>
        <v>0</v>
      </c>
      <c r="X79" s="2105">
        <f>'BP5'!J140</f>
        <v>0</v>
      </c>
      <c r="Y79" s="2104"/>
      <c r="Z79" s="2135">
        <f>'BP5'!L140</f>
        <v>0</v>
      </c>
      <c r="AA79" s="2026"/>
      <c r="AB79" s="2026"/>
      <c r="AC79" s="2026"/>
    </row>
    <row r="80" spans="1:29" x14ac:dyDescent="0.25">
      <c r="A80" s="2041"/>
      <c r="B80" s="2158"/>
      <c r="C80" s="2127"/>
      <c r="D80" s="2111"/>
      <c r="E80" s="2110"/>
      <c r="F80" s="2138"/>
      <c r="G80" s="2149"/>
      <c r="H80" s="2127"/>
      <c r="I80" s="2111"/>
      <c r="J80" s="2110"/>
      <c r="K80" s="2138"/>
      <c r="L80" s="2149"/>
      <c r="M80" s="2127"/>
      <c r="N80" s="2111"/>
      <c r="O80" s="2110"/>
      <c r="P80" s="2138"/>
      <c r="Q80" s="2149"/>
      <c r="R80" s="2127"/>
      <c r="S80" s="2111"/>
      <c r="T80" s="2110"/>
      <c r="U80" s="2138"/>
      <c r="V80" s="2149"/>
      <c r="W80" s="2127"/>
      <c r="X80" s="2111"/>
      <c r="Y80" s="2110"/>
      <c r="Z80" s="2138"/>
      <c r="AA80" s="2026"/>
      <c r="AB80" s="2026"/>
      <c r="AC80" s="2026"/>
    </row>
    <row r="81" spans="1:29" x14ac:dyDescent="0.25">
      <c r="A81" s="2042" t="s">
        <v>20</v>
      </c>
      <c r="B81" s="2170"/>
      <c r="C81" s="2124">
        <f>'BP1'!I141</f>
        <v>0</v>
      </c>
      <c r="D81" s="2105">
        <f>'BP1'!J141</f>
        <v>0</v>
      </c>
      <c r="E81" s="2104"/>
      <c r="F81" s="2135">
        <f>'BP1'!L141</f>
        <v>0</v>
      </c>
      <c r="G81" s="2149"/>
      <c r="H81" s="2124">
        <f>'BP2'!I142</f>
        <v>0</v>
      </c>
      <c r="I81" s="2105">
        <f>'BP2'!J142</f>
        <v>0</v>
      </c>
      <c r="J81" s="2104"/>
      <c r="K81" s="2135">
        <f>'BP2'!L142</f>
        <v>0</v>
      </c>
      <c r="L81" s="2149"/>
      <c r="M81" s="2124">
        <f>'BP3'!I142</f>
        <v>0</v>
      </c>
      <c r="N81" s="2105">
        <f>'BP3'!J142</f>
        <v>0</v>
      </c>
      <c r="O81" s="2104"/>
      <c r="P81" s="2135">
        <f>'BP3'!L142</f>
        <v>0</v>
      </c>
      <c r="Q81" s="2149"/>
      <c r="R81" s="2124">
        <f>'BP4'!I142</f>
        <v>0</v>
      </c>
      <c r="S81" s="2105">
        <f>'BP4'!J142</f>
        <v>0</v>
      </c>
      <c r="T81" s="2104"/>
      <c r="U81" s="2135">
        <f>'BP4'!L142</f>
        <v>0</v>
      </c>
      <c r="V81" s="2149"/>
      <c r="W81" s="2124">
        <f>'BP5'!I142</f>
        <v>0</v>
      </c>
      <c r="X81" s="2105">
        <f>'BP5'!J142</f>
        <v>0</v>
      </c>
      <c r="Y81" s="2104"/>
      <c r="Z81" s="2135">
        <f>'BP5'!L142</f>
        <v>0</v>
      </c>
      <c r="AA81" s="2026"/>
      <c r="AB81" s="2026"/>
      <c r="AC81" s="2026"/>
    </row>
    <row r="82" spans="1:29" x14ac:dyDescent="0.25">
      <c r="A82" s="2042" t="s">
        <v>21</v>
      </c>
      <c r="B82" s="2170"/>
      <c r="C82" s="2124">
        <f>'BP1'!I142</f>
        <v>0</v>
      </c>
      <c r="D82" s="2105">
        <f>'BP1'!J142</f>
        <v>0</v>
      </c>
      <c r="E82" s="2104"/>
      <c r="F82" s="2135">
        <f>'BP1'!L142</f>
        <v>0</v>
      </c>
      <c r="G82" s="2149"/>
      <c r="H82" s="2124">
        <f>'BP2'!I143</f>
        <v>0</v>
      </c>
      <c r="I82" s="2105">
        <f>'BP2'!J143</f>
        <v>0</v>
      </c>
      <c r="J82" s="2104"/>
      <c r="K82" s="2135">
        <f>'BP2'!L143</f>
        <v>0</v>
      </c>
      <c r="L82" s="2149"/>
      <c r="M82" s="2124">
        <f>'BP3'!I143</f>
        <v>0</v>
      </c>
      <c r="N82" s="2105">
        <f>'BP3'!J143</f>
        <v>0</v>
      </c>
      <c r="O82" s="2104"/>
      <c r="P82" s="2135">
        <f>'BP3'!L143</f>
        <v>0</v>
      </c>
      <c r="Q82" s="2149"/>
      <c r="R82" s="2124">
        <f>'BP4'!I143</f>
        <v>0</v>
      </c>
      <c r="S82" s="2105">
        <f>'BP4'!J143</f>
        <v>0</v>
      </c>
      <c r="T82" s="2104"/>
      <c r="U82" s="2135">
        <f>'BP4'!L143</f>
        <v>0</v>
      </c>
      <c r="V82" s="2149"/>
      <c r="W82" s="2124">
        <f>'BP5'!I143</f>
        <v>0</v>
      </c>
      <c r="X82" s="2105">
        <f>'BP5'!J143</f>
        <v>0</v>
      </c>
      <c r="Y82" s="2104"/>
      <c r="Z82" s="2135">
        <f>'BP5'!L143</f>
        <v>0</v>
      </c>
      <c r="AA82" s="2026"/>
      <c r="AB82" s="2026"/>
      <c r="AC82" s="2026"/>
    </row>
    <row r="83" spans="1:29" x14ac:dyDescent="0.25">
      <c r="A83" s="2043"/>
      <c r="B83" s="2158"/>
      <c r="C83" s="2127"/>
      <c r="D83" s="2111"/>
      <c r="E83" s="2110"/>
      <c r="F83" s="2138"/>
      <c r="G83" s="2149"/>
      <c r="H83" s="2127"/>
      <c r="I83" s="2111"/>
      <c r="J83" s="2110"/>
      <c r="K83" s="2138"/>
      <c r="L83" s="2149"/>
      <c r="M83" s="2127"/>
      <c r="N83" s="2111"/>
      <c r="O83" s="2110"/>
      <c r="P83" s="2138"/>
      <c r="Q83" s="2149"/>
      <c r="R83" s="2127"/>
      <c r="S83" s="2111"/>
      <c r="T83" s="2110"/>
      <c r="U83" s="2138"/>
      <c r="V83" s="2149"/>
      <c r="W83" s="2127"/>
      <c r="X83" s="2111"/>
      <c r="Y83" s="2110"/>
      <c r="Z83" s="2138"/>
      <c r="AA83" s="2026"/>
      <c r="AB83" s="2026"/>
      <c r="AC83" s="2026"/>
    </row>
    <row r="84" spans="1:29" ht="15.75" thickBot="1" x14ac:dyDescent="0.3">
      <c r="A84" s="2027"/>
      <c r="B84" s="2158"/>
      <c r="C84" s="2128"/>
      <c r="D84" s="2113"/>
      <c r="E84" s="2112"/>
      <c r="F84" s="2139"/>
      <c r="G84" s="2151"/>
      <c r="H84" s="2128"/>
      <c r="I84" s="2113"/>
      <c r="J84" s="2112"/>
      <c r="K84" s="2139"/>
      <c r="L84" s="2151"/>
      <c r="M84" s="2128"/>
      <c r="N84" s="2113"/>
      <c r="O84" s="2112"/>
      <c r="P84" s="2139"/>
      <c r="Q84" s="2151"/>
      <c r="R84" s="2128"/>
      <c r="S84" s="2113"/>
      <c r="T84" s="2112"/>
      <c r="U84" s="2139"/>
      <c r="V84" s="2151"/>
      <c r="W84" s="2128"/>
      <c r="X84" s="2113"/>
      <c r="Y84" s="2112"/>
      <c r="Z84" s="2139"/>
      <c r="AA84" s="2026"/>
      <c r="AB84" s="2026"/>
      <c r="AC84" s="2026"/>
    </row>
    <row r="85" spans="1:29" ht="15.75" thickBot="1" x14ac:dyDescent="0.3">
      <c r="A85" s="2044" t="s">
        <v>22</v>
      </c>
      <c r="B85" s="2171"/>
      <c r="C85" s="2128">
        <f>'BP1'!I145</f>
        <v>0</v>
      </c>
      <c r="D85" s="2113">
        <f>'BP1'!J145</f>
        <v>0</v>
      </c>
      <c r="E85" s="2112"/>
      <c r="F85" s="2139">
        <f>'BP1'!L145</f>
        <v>0</v>
      </c>
      <c r="G85" s="2151"/>
      <c r="H85" s="2128">
        <f>'BP2'!I146</f>
        <v>0</v>
      </c>
      <c r="I85" s="2113">
        <f>'BP2'!J146</f>
        <v>0</v>
      </c>
      <c r="J85" s="2112"/>
      <c r="K85" s="2139">
        <f>'BP2'!L146</f>
        <v>0</v>
      </c>
      <c r="L85" s="2151"/>
      <c r="M85" s="2128">
        <f>'BP3'!I146</f>
        <v>0</v>
      </c>
      <c r="N85" s="2113">
        <f>'BP3'!J146</f>
        <v>0</v>
      </c>
      <c r="O85" s="2112"/>
      <c r="P85" s="2139">
        <f>'BP3'!L146</f>
        <v>0</v>
      </c>
      <c r="Q85" s="2151"/>
      <c r="R85" s="2128">
        <f>'BP4'!I146</f>
        <v>0</v>
      </c>
      <c r="S85" s="2113">
        <f>'BP4'!J146</f>
        <v>0</v>
      </c>
      <c r="T85" s="2112"/>
      <c r="U85" s="2139">
        <f>'BP4'!L146</f>
        <v>0</v>
      </c>
      <c r="V85" s="2151"/>
      <c r="W85" s="2128">
        <f>'BP5'!I146</f>
        <v>0</v>
      </c>
      <c r="X85" s="2113">
        <f>'BP5'!J146</f>
        <v>0</v>
      </c>
      <c r="Y85" s="2112"/>
      <c r="Z85" s="2139">
        <f>'BP5'!L146</f>
        <v>0</v>
      </c>
      <c r="AA85" s="2026"/>
      <c r="AB85" s="2026"/>
      <c r="AC85" s="2026"/>
    </row>
    <row r="86" spans="1:29" ht="15.75" thickBot="1" x14ac:dyDescent="0.3">
      <c r="A86" s="2028"/>
      <c r="B86" s="2172"/>
      <c r="C86" s="2128"/>
      <c r="D86" s="2113"/>
      <c r="E86" s="2112"/>
      <c r="F86" s="2139"/>
      <c r="G86" s="2151"/>
      <c r="H86" s="2128"/>
      <c r="I86" s="2113"/>
      <c r="J86" s="2112"/>
      <c r="K86" s="2139"/>
      <c r="L86" s="2151"/>
      <c r="M86" s="2128"/>
      <c r="N86" s="2113"/>
      <c r="O86" s="2112"/>
      <c r="P86" s="2139"/>
      <c r="Q86" s="2151"/>
      <c r="R86" s="2128"/>
      <c r="S86" s="2113"/>
      <c r="T86" s="2112"/>
      <c r="U86" s="2139"/>
      <c r="V86" s="2151"/>
      <c r="W86" s="2128"/>
      <c r="X86" s="2113"/>
      <c r="Y86" s="2112"/>
      <c r="Z86" s="2139"/>
      <c r="AA86" s="2026"/>
      <c r="AB86" s="2026"/>
      <c r="AC86" s="2026"/>
    </row>
    <row r="87" spans="1:29" ht="15.75" thickBot="1" x14ac:dyDescent="0.3">
      <c r="A87" s="2044" t="s">
        <v>23</v>
      </c>
      <c r="B87" s="2171"/>
      <c r="C87" s="2128">
        <f>'BP1'!I148</f>
        <v>0</v>
      </c>
      <c r="D87" s="2113">
        <f>'BP1'!J148</f>
        <v>0</v>
      </c>
      <c r="E87" s="2112"/>
      <c r="F87" s="2139">
        <f>'BP1'!L148</f>
        <v>0</v>
      </c>
      <c r="G87" s="2151"/>
      <c r="H87" s="2128">
        <f>'BP2'!I149</f>
        <v>0</v>
      </c>
      <c r="I87" s="2113">
        <f>'BP2'!J149</f>
        <v>0</v>
      </c>
      <c r="J87" s="2112"/>
      <c r="K87" s="2139">
        <f>'BP2'!L149</f>
        <v>0</v>
      </c>
      <c r="L87" s="2151"/>
      <c r="M87" s="2128">
        <f>'BP3'!I149</f>
        <v>0</v>
      </c>
      <c r="N87" s="2113">
        <f>'BP3'!J149</f>
        <v>0</v>
      </c>
      <c r="O87" s="2112"/>
      <c r="P87" s="2139">
        <f>'BP3'!L149</f>
        <v>0</v>
      </c>
      <c r="Q87" s="2151"/>
      <c r="R87" s="2128">
        <f>'BP4'!I149</f>
        <v>0</v>
      </c>
      <c r="S87" s="2113">
        <f>'BP4'!J149</f>
        <v>0</v>
      </c>
      <c r="T87" s="2112"/>
      <c r="U87" s="2139">
        <f>'BP4'!L149</f>
        <v>0</v>
      </c>
      <c r="V87" s="2151"/>
      <c r="W87" s="2128">
        <f>'BP5'!I149</f>
        <v>0</v>
      </c>
      <c r="X87" s="2113">
        <f>'BP5'!J149</f>
        <v>0</v>
      </c>
      <c r="Y87" s="2112"/>
      <c r="Z87" s="2139">
        <f>'BP5'!L149</f>
        <v>0</v>
      </c>
      <c r="AA87" s="2026"/>
      <c r="AB87" s="2026"/>
      <c r="AC87" s="2026"/>
    </row>
    <row r="88" spans="1:29" ht="15.75" thickBot="1" x14ac:dyDescent="0.3">
      <c r="A88" s="2027"/>
      <c r="B88" s="2158"/>
      <c r="C88" s="2129"/>
      <c r="D88" s="2115"/>
      <c r="E88" s="2114"/>
      <c r="F88" s="2140"/>
      <c r="G88" s="2152"/>
      <c r="H88" s="2129"/>
      <c r="I88" s="2115"/>
      <c r="J88" s="2114"/>
      <c r="K88" s="2140"/>
      <c r="L88" s="2152"/>
      <c r="M88" s="2129"/>
      <c r="N88" s="2115"/>
      <c r="O88" s="2114"/>
      <c r="P88" s="2140"/>
      <c r="Q88" s="2152"/>
      <c r="R88" s="2129"/>
      <c r="S88" s="2115"/>
      <c r="T88" s="2114"/>
      <c r="U88" s="2140"/>
      <c r="V88" s="2152"/>
      <c r="W88" s="2129"/>
      <c r="X88" s="2115"/>
      <c r="Y88" s="2114"/>
      <c r="Z88" s="2140"/>
      <c r="AA88" s="2026"/>
      <c r="AB88" s="2026"/>
      <c r="AC88" s="2026"/>
    </row>
    <row r="89" spans="1:29" ht="15.75" thickBot="1" x14ac:dyDescent="0.3">
      <c r="A89" s="2044" t="s">
        <v>24</v>
      </c>
      <c r="B89" s="2171"/>
      <c r="C89" s="2128">
        <f>'BP1'!I151</f>
        <v>0</v>
      </c>
      <c r="D89" s="2113">
        <f>'BP1'!J151</f>
        <v>0</v>
      </c>
      <c r="E89" s="2112"/>
      <c r="F89" s="2139">
        <f>'BP1'!L151</f>
        <v>0</v>
      </c>
      <c r="G89" s="2151"/>
      <c r="H89" s="2128">
        <f>'BP2'!I152</f>
        <v>0</v>
      </c>
      <c r="I89" s="2113">
        <f>'BP2'!J152</f>
        <v>0</v>
      </c>
      <c r="J89" s="2112"/>
      <c r="K89" s="2139">
        <f>'BP2'!L152</f>
        <v>0</v>
      </c>
      <c r="L89" s="2151"/>
      <c r="M89" s="2128">
        <f>'BP3'!I152</f>
        <v>0</v>
      </c>
      <c r="N89" s="2113">
        <f>'BP3'!J152</f>
        <v>0</v>
      </c>
      <c r="O89" s="2112"/>
      <c r="P89" s="2139">
        <f>'BP3'!L152</f>
        <v>0</v>
      </c>
      <c r="Q89" s="2151"/>
      <c r="R89" s="2128">
        <f>'BP4'!I152</f>
        <v>0</v>
      </c>
      <c r="S89" s="2113">
        <f>'BP4'!J152</f>
        <v>0</v>
      </c>
      <c r="T89" s="2112"/>
      <c r="U89" s="2139">
        <f>'BP4'!L152</f>
        <v>0</v>
      </c>
      <c r="V89" s="2151"/>
      <c r="W89" s="2128">
        <f>'BP5'!I152</f>
        <v>0</v>
      </c>
      <c r="X89" s="2113">
        <f>'BP5'!J152</f>
        <v>0</v>
      </c>
      <c r="Y89" s="2112"/>
      <c r="Z89" s="2139">
        <f>'BP5'!L152</f>
        <v>0</v>
      </c>
      <c r="AA89" s="2026"/>
      <c r="AB89" s="2026"/>
      <c r="AC89" s="2026"/>
    </row>
    <row r="90" spans="1:29" ht="15.75" thickBot="1" x14ac:dyDescent="0.3">
      <c r="A90" s="2027"/>
      <c r="B90" s="2158"/>
      <c r="C90" s="2128"/>
      <c r="D90" s="2113"/>
      <c r="E90" s="2112"/>
      <c r="F90" s="2139"/>
      <c r="G90" s="2151"/>
      <c r="H90" s="2128"/>
      <c r="I90" s="2113"/>
      <c r="J90" s="2112"/>
      <c r="K90" s="2139"/>
      <c r="L90" s="2151"/>
      <c r="M90" s="2128"/>
      <c r="N90" s="2113"/>
      <c r="O90" s="2112"/>
      <c r="P90" s="2139"/>
      <c r="Q90" s="2151"/>
      <c r="R90" s="2128"/>
      <c r="S90" s="2113"/>
      <c r="T90" s="2112"/>
      <c r="U90" s="2139"/>
      <c r="V90" s="2151"/>
      <c r="W90" s="2128"/>
      <c r="X90" s="2113"/>
      <c r="Y90" s="2112"/>
      <c r="Z90" s="2139"/>
      <c r="AA90" s="2026"/>
      <c r="AB90" s="2026"/>
      <c r="AC90" s="2026"/>
    </row>
    <row r="91" spans="1:29" ht="15.75" thickBot="1" x14ac:dyDescent="0.3">
      <c r="A91" s="2044" t="s">
        <v>25</v>
      </c>
      <c r="B91" s="2171"/>
      <c r="C91" s="2128">
        <f>'BP1'!I154</f>
        <v>0</v>
      </c>
      <c r="D91" s="2113">
        <f>'BP1'!J154</f>
        <v>0</v>
      </c>
      <c r="E91" s="2112"/>
      <c r="F91" s="2139">
        <f>'BP1'!L154</f>
        <v>0</v>
      </c>
      <c r="G91" s="2151"/>
      <c r="H91" s="2128">
        <f>'BP2'!I155</f>
        <v>0</v>
      </c>
      <c r="I91" s="2113">
        <f>'BP2'!J155</f>
        <v>0</v>
      </c>
      <c r="J91" s="2112"/>
      <c r="K91" s="2139">
        <f>'BP2'!L155</f>
        <v>0</v>
      </c>
      <c r="L91" s="2151"/>
      <c r="M91" s="2128">
        <f>'BP3'!I155</f>
        <v>0</v>
      </c>
      <c r="N91" s="2113">
        <f>'BP3'!J155</f>
        <v>0</v>
      </c>
      <c r="O91" s="2112"/>
      <c r="P91" s="2139">
        <f>'BP3'!L155</f>
        <v>0</v>
      </c>
      <c r="Q91" s="2151"/>
      <c r="R91" s="2128">
        <f>'BP4'!I155</f>
        <v>0</v>
      </c>
      <c r="S91" s="2113">
        <f>'BP4'!J155</f>
        <v>0</v>
      </c>
      <c r="T91" s="2112"/>
      <c r="U91" s="2139">
        <f>'BP4'!L155</f>
        <v>0</v>
      </c>
      <c r="V91" s="2151"/>
      <c r="W91" s="2128">
        <f>'BP5'!I155</f>
        <v>0</v>
      </c>
      <c r="X91" s="2113">
        <f>'BP5'!J155</f>
        <v>0</v>
      </c>
      <c r="Y91" s="2112"/>
      <c r="Z91" s="2139">
        <f>'BP5'!L155</f>
        <v>0</v>
      </c>
      <c r="AA91" s="2026"/>
      <c r="AB91" s="2026"/>
      <c r="AC91" s="2026"/>
    </row>
    <row r="92" spans="1:29" x14ac:dyDescent="0.25">
      <c r="A92" s="2027"/>
      <c r="B92" s="2158"/>
      <c r="C92" s="2130"/>
      <c r="D92" s="2117"/>
      <c r="E92" s="2116"/>
      <c r="F92" s="2141"/>
      <c r="G92" s="2153"/>
      <c r="H92" s="2130"/>
      <c r="I92" s="2117"/>
      <c r="J92" s="2116"/>
      <c r="K92" s="2141"/>
      <c r="L92" s="2153"/>
      <c r="M92" s="2130"/>
      <c r="N92" s="2117"/>
      <c r="O92" s="2116"/>
      <c r="P92" s="2141"/>
      <c r="Q92" s="2153"/>
      <c r="R92" s="2130"/>
      <c r="S92" s="2117"/>
      <c r="T92" s="2116"/>
      <c r="U92" s="2141"/>
      <c r="V92" s="2153"/>
      <c r="W92" s="2130"/>
      <c r="X92" s="2117"/>
      <c r="Y92" s="2116"/>
      <c r="Z92" s="2141"/>
      <c r="AA92" s="2026"/>
      <c r="AB92" s="2026"/>
      <c r="AC92" s="2026"/>
    </row>
    <row r="93" spans="1:29" x14ac:dyDescent="0.25">
      <c r="A93" s="2045" t="s">
        <v>26</v>
      </c>
      <c r="B93" s="2167"/>
      <c r="C93" s="2124"/>
      <c r="D93" s="2105"/>
      <c r="E93" s="2104"/>
      <c r="F93" s="2135"/>
      <c r="G93" s="2149"/>
      <c r="H93" s="2124"/>
      <c r="I93" s="2105"/>
      <c r="J93" s="2104"/>
      <c r="K93" s="2135"/>
      <c r="L93" s="2149"/>
      <c r="M93" s="2124"/>
      <c r="N93" s="2105"/>
      <c r="O93" s="2104"/>
      <c r="P93" s="2135"/>
      <c r="Q93" s="2149"/>
      <c r="R93" s="2124"/>
      <c r="S93" s="2105"/>
      <c r="T93" s="2104"/>
      <c r="U93" s="2135"/>
      <c r="V93" s="2149"/>
      <c r="W93" s="2124"/>
      <c r="X93" s="2105"/>
      <c r="Y93" s="2104"/>
      <c r="Z93" s="2135"/>
      <c r="AA93" s="2026"/>
      <c r="AB93" s="2026"/>
      <c r="AC93" s="2026"/>
    </row>
    <row r="94" spans="1:29" x14ac:dyDescent="0.25">
      <c r="A94" s="2034" t="s">
        <v>27</v>
      </c>
      <c r="B94" s="2157"/>
      <c r="C94" s="2124">
        <f>'BP1'!I158</f>
        <v>0</v>
      </c>
      <c r="D94" s="2105">
        <f>'BP1'!J158</f>
        <v>0</v>
      </c>
      <c r="E94" s="2104"/>
      <c r="F94" s="2135">
        <f>'BP1'!L158</f>
        <v>0</v>
      </c>
      <c r="G94" s="2149"/>
      <c r="H94" s="2124">
        <f>'BP2'!I159</f>
        <v>0</v>
      </c>
      <c r="I94" s="2105">
        <f>'BP2'!J159</f>
        <v>0</v>
      </c>
      <c r="J94" s="2104"/>
      <c r="K94" s="2135">
        <f>'BP2'!L159</f>
        <v>0</v>
      </c>
      <c r="L94" s="2149"/>
      <c r="M94" s="2124">
        <f>'BP3'!I159</f>
        <v>0</v>
      </c>
      <c r="N94" s="2105">
        <f>'BP3'!J159</f>
        <v>0</v>
      </c>
      <c r="O94" s="2104"/>
      <c r="P94" s="2135">
        <f>'BP3'!L159</f>
        <v>0</v>
      </c>
      <c r="Q94" s="2149"/>
      <c r="R94" s="2124">
        <f>'BP4'!I159</f>
        <v>0</v>
      </c>
      <c r="S94" s="2105">
        <f>'BP4'!J159</f>
        <v>0</v>
      </c>
      <c r="T94" s="2104"/>
      <c r="U94" s="2135">
        <f>'BP4'!L159</f>
        <v>0</v>
      </c>
      <c r="V94" s="2149"/>
      <c r="W94" s="2124">
        <f>'BP5'!I159</f>
        <v>0</v>
      </c>
      <c r="X94" s="2105">
        <f>'BP5'!J159</f>
        <v>0</v>
      </c>
      <c r="Y94" s="2104"/>
      <c r="Z94" s="2135">
        <f>'BP5'!L159</f>
        <v>0</v>
      </c>
      <c r="AA94" s="2026"/>
      <c r="AB94" s="2026"/>
      <c r="AC94" s="2026"/>
    </row>
    <row r="95" spans="1:29" x14ac:dyDescent="0.25">
      <c r="A95" s="2034" t="s">
        <v>28</v>
      </c>
      <c r="B95" s="2157"/>
      <c r="C95" s="2124">
        <f>'BP1'!I159</f>
        <v>0</v>
      </c>
      <c r="D95" s="2105">
        <f>'BP1'!J159</f>
        <v>0</v>
      </c>
      <c r="E95" s="2104"/>
      <c r="F95" s="2135">
        <f>'BP1'!L159</f>
        <v>0</v>
      </c>
      <c r="G95" s="2149"/>
      <c r="H95" s="2124">
        <f>'BP2'!I160</f>
        <v>0</v>
      </c>
      <c r="I95" s="2105">
        <f>'BP2'!J160</f>
        <v>0</v>
      </c>
      <c r="J95" s="2104"/>
      <c r="K95" s="2135">
        <f>'BP2'!L160</f>
        <v>0</v>
      </c>
      <c r="L95" s="2149"/>
      <c r="M95" s="2124">
        <f>'BP3'!I160</f>
        <v>0</v>
      </c>
      <c r="N95" s="2105">
        <f>'BP3'!J160</f>
        <v>0</v>
      </c>
      <c r="O95" s="2104"/>
      <c r="P95" s="2135">
        <f>'BP3'!L160</f>
        <v>0</v>
      </c>
      <c r="Q95" s="2149"/>
      <c r="R95" s="2124">
        <f>'BP4'!I160</f>
        <v>0</v>
      </c>
      <c r="S95" s="2105">
        <f>'BP4'!J160</f>
        <v>0</v>
      </c>
      <c r="T95" s="2104"/>
      <c r="U95" s="2135">
        <f>'BP4'!L160</f>
        <v>0</v>
      </c>
      <c r="V95" s="2149"/>
      <c r="W95" s="2124">
        <f>'BP5'!I160</f>
        <v>0</v>
      </c>
      <c r="X95" s="2105">
        <f>'BP5'!J160</f>
        <v>0</v>
      </c>
      <c r="Y95" s="2104"/>
      <c r="Z95" s="2135">
        <f>'BP5'!L160</f>
        <v>0</v>
      </c>
      <c r="AA95" s="2026"/>
      <c r="AB95" s="2026"/>
      <c r="AC95" s="2026"/>
    </row>
    <row r="96" spans="1:29" x14ac:dyDescent="0.25">
      <c r="A96" s="2034" t="s">
        <v>74</v>
      </c>
      <c r="B96" s="2157"/>
      <c r="C96" s="2124">
        <f>'BP1'!I160</f>
        <v>0</v>
      </c>
      <c r="D96" s="2105">
        <f>'BP1'!J160</f>
        <v>0</v>
      </c>
      <c r="E96" s="2104"/>
      <c r="F96" s="2135">
        <f>'BP1'!L160</f>
        <v>0</v>
      </c>
      <c r="G96" s="2149"/>
      <c r="H96" s="2124">
        <f>'BP2'!I161</f>
        <v>0</v>
      </c>
      <c r="I96" s="2105">
        <f>'BP2'!J161</f>
        <v>0</v>
      </c>
      <c r="J96" s="2104"/>
      <c r="K96" s="2135">
        <f>'BP2'!L161</f>
        <v>0</v>
      </c>
      <c r="L96" s="2149"/>
      <c r="M96" s="2124">
        <f>'BP3'!I161</f>
        <v>0</v>
      </c>
      <c r="N96" s="2105">
        <f>'BP3'!J161</f>
        <v>0</v>
      </c>
      <c r="O96" s="2104"/>
      <c r="P96" s="2135">
        <f>'BP3'!L161</f>
        <v>0</v>
      </c>
      <c r="Q96" s="2149"/>
      <c r="R96" s="2124">
        <f>'BP4'!I161</f>
        <v>0</v>
      </c>
      <c r="S96" s="2105">
        <f>'BP4'!J161</f>
        <v>0</v>
      </c>
      <c r="T96" s="2104"/>
      <c r="U96" s="2135">
        <f>'BP4'!L161</f>
        <v>0</v>
      </c>
      <c r="V96" s="2149"/>
      <c r="W96" s="2124">
        <f>'BP5'!I161</f>
        <v>0</v>
      </c>
      <c r="X96" s="2105">
        <f>'BP5'!J161</f>
        <v>0</v>
      </c>
      <c r="Y96" s="2104"/>
      <c r="Z96" s="2135">
        <f>'BP5'!L161</f>
        <v>0</v>
      </c>
      <c r="AA96" s="2026"/>
      <c r="AB96" s="2026"/>
      <c r="AC96" s="2026"/>
    </row>
    <row r="97" spans="1:29" x14ac:dyDescent="0.25">
      <c r="A97" s="2034" t="s">
        <v>29</v>
      </c>
      <c r="B97" s="2157"/>
      <c r="C97" s="2124">
        <f>'BP1'!I161</f>
        <v>0</v>
      </c>
      <c r="D97" s="2105">
        <f>'BP1'!J161</f>
        <v>0</v>
      </c>
      <c r="E97" s="2104"/>
      <c r="F97" s="2135">
        <f>'BP1'!L161</f>
        <v>0</v>
      </c>
      <c r="G97" s="2149"/>
      <c r="H97" s="2124">
        <f>'BP2'!I162</f>
        <v>0</v>
      </c>
      <c r="I97" s="2105">
        <f>'BP2'!J162</f>
        <v>0</v>
      </c>
      <c r="J97" s="2104"/>
      <c r="K97" s="2135">
        <f>'BP2'!L162</f>
        <v>0</v>
      </c>
      <c r="L97" s="2149"/>
      <c r="M97" s="2124">
        <f>'BP3'!I162</f>
        <v>0</v>
      </c>
      <c r="N97" s="2105">
        <f>'BP3'!J162</f>
        <v>0</v>
      </c>
      <c r="O97" s="2104"/>
      <c r="P97" s="2135">
        <f>'BP3'!L162</f>
        <v>0</v>
      </c>
      <c r="Q97" s="2149"/>
      <c r="R97" s="2124">
        <f>'BP4'!I162</f>
        <v>0</v>
      </c>
      <c r="S97" s="2105">
        <f>'BP4'!J162</f>
        <v>0</v>
      </c>
      <c r="T97" s="2104"/>
      <c r="U97" s="2135">
        <f>'BP4'!L162</f>
        <v>0</v>
      </c>
      <c r="V97" s="2149"/>
      <c r="W97" s="2124">
        <f>'BP5'!I162</f>
        <v>0</v>
      </c>
      <c r="X97" s="2105">
        <f>'BP5'!J162</f>
        <v>0</v>
      </c>
      <c r="Y97" s="2104"/>
      <c r="Z97" s="2135">
        <f>'BP5'!L162</f>
        <v>0</v>
      </c>
      <c r="AA97" s="2026"/>
      <c r="AB97" s="2026"/>
      <c r="AC97" s="2026"/>
    </row>
    <row r="98" spans="1:29" x14ac:dyDescent="0.25">
      <c r="A98" s="2034" t="s">
        <v>295</v>
      </c>
      <c r="B98" s="2157"/>
      <c r="C98" s="2124">
        <f>'BP1'!I162</f>
        <v>0</v>
      </c>
      <c r="D98" s="2105">
        <f>'BP1'!J162</f>
        <v>0</v>
      </c>
      <c r="E98" s="2104"/>
      <c r="F98" s="2135">
        <f>'BP1'!L162</f>
        <v>0</v>
      </c>
      <c r="G98" s="2149"/>
      <c r="H98" s="2124">
        <f>'BP2'!I163</f>
        <v>0</v>
      </c>
      <c r="I98" s="2105">
        <f>'BP2'!J163</f>
        <v>0</v>
      </c>
      <c r="J98" s="2104"/>
      <c r="K98" s="2135">
        <f>'BP2'!L163</f>
        <v>0</v>
      </c>
      <c r="L98" s="2149"/>
      <c r="M98" s="2124">
        <f>'BP3'!I163</f>
        <v>0</v>
      </c>
      <c r="N98" s="2105">
        <f>'BP3'!J163</f>
        <v>0</v>
      </c>
      <c r="O98" s="2104"/>
      <c r="P98" s="2135">
        <f>'BP3'!L163</f>
        <v>0</v>
      </c>
      <c r="Q98" s="2149"/>
      <c r="R98" s="2124">
        <f>'BP4'!I163</f>
        <v>0</v>
      </c>
      <c r="S98" s="2105">
        <f>'BP4'!J163</f>
        <v>0</v>
      </c>
      <c r="T98" s="2104"/>
      <c r="U98" s="2135">
        <f>'BP4'!L163</f>
        <v>0</v>
      </c>
      <c r="V98" s="2149"/>
      <c r="W98" s="2124">
        <f>'BP5'!I163</f>
        <v>0</v>
      </c>
      <c r="X98" s="2105">
        <f>'BP5'!J163</f>
        <v>0</v>
      </c>
      <c r="Y98" s="2104"/>
      <c r="Z98" s="2135">
        <f>'BP5'!L163</f>
        <v>0</v>
      </c>
      <c r="AA98" s="2026"/>
      <c r="AB98" s="2026"/>
      <c r="AC98" s="2026"/>
    </row>
    <row r="99" spans="1:29" x14ac:dyDescent="0.25">
      <c r="A99" s="2029"/>
      <c r="B99" s="2159"/>
      <c r="C99" s="2124"/>
      <c r="D99" s="2105"/>
      <c r="E99" s="2104"/>
      <c r="F99" s="2135"/>
      <c r="G99" s="2149"/>
      <c r="H99" s="2124"/>
      <c r="I99" s="2105"/>
      <c r="J99" s="2104"/>
      <c r="K99" s="2135"/>
      <c r="L99" s="2149"/>
      <c r="M99" s="2124"/>
      <c r="N99" s="2105"/>
      <c r="O99" s="2104"/>
      <c r="P99" s="2135"/>
      <c r="Q99" s="2149"/>
      <c r="R99" s="2124"/>
      <c r="S99" s="2105"/>
      <c r="T99" s="2104"/>
      <c r="U99" s="2135"/>
      <c r="V99" s="2149"/>
      <c r="W99" s="2124"/>
      <c r="X99" s="2105"/>
      <c r="Y99" s="2104"/>
      <c r="Z99" s="2135"/>
      <c r="AA99" s="2026"/>
      <c r="AB99" s="2026"/>
      <c r="AC99" s="2026"/>
    </row>
    <row r="100" spans="1:29" x14ac:dyDescent="0.25">
      <c r="A100" s="2030" t="s">
        <v>152</v>
      </c>
      <c r="B100" s="2173"/>
      <c r="C100" s="2131"/>
      <c r="D100" s="2119"/>
      <c r="E100" s="2118">
        <f>'BP1'!K171</f>
        <v>0</v>
      </c>
      <c r="F100" s="2142">
        <f>'BP1'!L171</f>
        <v>0</v>
      </c>
      <c r="G100" s="2154"/>
      <c r="H100" s="2131"/>
      <c r="I100" s="2119"/>
      <c r="J100" s="2118">
        <f>'BP2'!K172</f>
        <v>0</v>
      </c>
      <c r="K100" s="2142">
        <f>'BP2'!L172</f>
        <v>0</v>
      </c>
      <c r="L100" s="2154"/>
      <c r="M100" s="2131"/>
      <c r="N100" s="2119"/>
      <c r="O100" s="2118">
        <f>'BP3'!K172</f>
        <v>0</v>
      </c>
      <c r="P100" s="2142">
        <f>'BP3'!L172</f>
        <v>0</v>
      </c>
      <c r="Q100" s="2154"/>
      <c r="R100" s="2131"/>
      <c r="S100" s="2119"/>
      <c r="T100" s="2118">
        <f>'BP4'!K172</f>
        <v>0</v>
      </c>
      <c r="U100" s="2142">
        <f>'BP4'!L172</f>
        <v>0</v>
      </c>
      <c r="V100" s="2154"/>
      <c r="W100" s="2131"/>
      <c r="X100" s="2119"/>
      <c r="Y100" s="2118">
        <f>'BP5'!K172</f>
        <v>0</v>
      </c>
      <c r="Z100" s="2142">
        <f>'BP5'!L172</f>
        <v>0</v>
      </c>
      <c r="AA100" s="2026"/>
      <c r="AB100" s="2026"/>
      <c r="AC100" s="2026"/>
    </row>
    <row r="101" spans="1:29" ht="15.75" thickBot="1" x14ac:dyDescent="0.3">
      <c r="A101" s="2029"/>
      <c r="B101" s="2159"/>
      <c r="C101" s="2132"/>
      <c r="D101" s="2121"/>
      <c r="E101" s="2120"/>
      <c r="F101" s="2143"/>
      <c r="G101" s="2155"/>
      <c r="H101" s="2132"/>
      <c r="I101" s="2121"/>
      <c r="J101" s="2120"/>
      <c r="K101" s="2143"/>
      <c r="L101" s="2155"/>
      <c r="M101" s="2132"/>
      <c r="N101" s="2121"/>
      <c r="O101" s="2120"/>
      <c r="P101" s="2143"/>
      <c r="Q101" s="2155"/>
      <c r="R101" s="2132"/>
      <c r="S101" s="2121"/>
      <c r="T101" s="2120"/>
      <c r="U101" s="2143"/>
      <c r="V101" s="2155"/>
      <c r="W101" s="2132"/>
      <c r="X101" s="2121"/>
      <c r="Y101" s="2120"/>
      <c r="Z101" s="2143"/>
      <c r="AA101" s="2026"/>
      <c r="AB101" s="2026"/>
      <c r="AC101" s="2026"/>
    </row>
    <row r="102" spans="1:29" ht="15.75" thickBot="1" x14ac:dyDescent="0.3">
      <c r="A102" s="2031" t="s">
        <v>32</v>
      </c>
      <c r="B102" s="2174"/>
      <c r="C102" s="2128">
        <f>'BP1'!I173</f>
        <v>0</v>
      </c>
      <c r="D102" s="2113">
        <f>'BP1'!J173</f>
        <v>0</v>
      </c>
      <c r="E102" s="2112">
        <f>'BP1'!K173</f>
        <v>0</v>
      </c>
      <c r="F102" s="2139">
        <f>'BP1'!L173</f>
        <v>0</v>
      </c>
      <c r="G102" s="2151"/>
      <c r="H102" s="2128">
        <f>'BP2'!I174</f>
        <v>0</v>
      </c>
      <c r="I102" s="2113">
        <f>'BP2'!J174</f>
        <v>0</v>
      </c>
      <c r="J102" s="2112">
        <f>'BP2'!K174</f>
        <v>0</v>
      </c>
      <c r="K102" s="2139">
        <f>'BP2'!L174</f>
        <v>0</v>
      </c>
      <c r="L102" s="2151"/>
      <c r="M102" s="2128">
        <f>'BP3'!I174</f>
        <v>0</v>
      </c>
      <c r="N102" s="2113">
        <f>'BP3'!J174</f>
        <v>0</v>
      </c>
      <c r="O102" s="2112">
        <f>'BP3'!S174</f>
        <v>0</v>
      </c>
      <c r="P102" s="2139">
        <f>'BP3'!L174</f>
        <v>0</v>
      </c>
      <c r="Q102" s="2151"/>
      <c r="R102" s="2128">
        <f>'BP4'!I174</f>
        <v>0</v>
      </c>
      <c r="S102" s="2113">
        <f>'BP4'!J174</f>
        <v>0</v>
      </c>
      <c r="T102" s="2112">
        <f>'BP4'!W174</f>
        <v>0</v>
      </c>
      <c r="U102" s="2139">
        <f>'BP4'!L174</f>
        <v>0</v>
      </c>
      <c r="V102" s="2151"/>
      <c r="W102" s="2128">
        <f>'BP5'!I174</f>
        <v>0</v>
      </c>
      <c r="X102" s="2113">
        <f>'BP5'!J174</f>
        <v>0</v>
      </c>
      <c r="Y102" s="2112">
        <f>'BP5'!AA174</f>
        <v>0</v>
      </c>
      <c r="Z102" s="2139">
        <f>'BP5'!L174</f>
        <v>0</v>
      </c>
      <c r="AA102" s="2026"/>
      <c r="AB102" s="2026"/>
      <c r="AC102" s="2026"/>
    </row>
    <row r="103" spans="1:29" x14ac:dyDescent="0.25">
      <c r="A103" s="2046"/>
      <c r="B103" s="2175"/>
      <c r="C103" s="2124"/>
      <c r="D103" s="2105"/>
      <c r="E103" s="2104"/>
      <c r="F103" s="2135"/>
      <c r="G103" s="2149"/>
      <c r="H103" s="2124"/>
      <c r="I103" s="2105"/>
      <c r="J103" s="2104"/>
      <c r="K103" s="2135"/>
      <c r="L103" s="2149"/>
      <c r="M103" s="2124"/>
      <c r="N103" s="2105"/>
      <c r="O103" s="2104"/>
      <c r="P103" s="2135"/>
      <c r="Q103" s="2149"/>
      <c r="R103" s="2124"/>
      <c r="S103" s="2105"/>
      <c r="T103" s="2104"/>
      <c r="U103" s="2135"/>
      <c r="V103" s="2149"/>
      <c r="W103" s="2124"/>
      <c r="X103" s="2105"/>
      <c r="Y103" s="2104"/>
      <c r="Z103" s="2135"/>
      <c r="AA103" s="2026"/>
      <c r="AB103" s="2026"/>
      <c r="AC103" s="2026"/>
    </row>
    <row r="104" spans="1:29" x14ac:dyDescent="0.25">
      <c r="A104" s="2047"/>
      <c r="B104" s="2159"/>
      <c r="C104" s="2127"/>
      <c r="D104" s="2111"/>
      <c r="E104" s="2110"/>
      <c r="F104" s="2138"/>
      <c r="G104" s="2149"/>
      <c r="H104" s="2127"/>
      <c r="I104" s="2111"/>
      <c r="J104" s="2110"/>
      <c r="K104" s="2138"/>
      <c r="L104" s="2149"/>
      <c r="M104" s="2127"/>
      <c r="N104" s="2111"/>
      <c r="O104" s="2110"/>
      <c r="P104" s="2138"/>
      <c r="Q104" s="2149"/>
      <c r="R104" s="2127"/>
      <c r="S104" s="2111"/>
      <c r="T104" s="2110"/>
      <c r="U104" s="2138"/>
      <c r="V104" s="2149"/>
      <c r="W104" s="2127"/>
      <c r="X104" s="2111"/>
      <c r="Y104" s="2110"/>
      <c r="Z104" s="2138"/>
      <c r="AA104" s="2026"/>
      <c r="AB104" s="2026"/>
      <c r="AC104" s="2026"/>
    </row>
    <row r="105" spans="1:29" ht="15.75" thickBot="1" x14ac:dyDescent="0.3">
      <c r="A105" s="2032" t="s">
        <v>33</v>
      </c>
      <c r="B105" s="2176"/>
      <c r="C105" s="2128">
        <f>'BP1'!I176</f>
        <v>0</v>
      </c>
      <c r="D105" s="2113">
        <f>'BP1'!J176</f>
        <v>0</v>
      </c>
      <c r="E105" s="2112">
        <f>'BP1'!K176</f>
        <v>0</v>
      </c>
      <c r="F105" s="2139">
        <f>'BP1'!L176</f>
        <v>0</v>
      </c>
      <c r="G105" s="2151"/>
      <c r="H105" s="2128">
        <f>'BP2'!I177</f>
        <v>0</v>
      </c>
      <c r="I105" s="2113">
        <f>'BP2'!J177</f>
        <v>0</v>
      </c>
      <c r="J105" s="2112">
        <f>'BP2'!K177</f>
        <v>0</v>
      </c>
      <c r="K105" s="2139">
        <f>'BP2'!L177</f>
        <v>0</v>
      </c>
      <c r="L105" s="2151"/>
      <c r="M105" s="2128">
        <f>'BP3'!I177</f>
        <v>0</v>
      </c>
      <c r="N105" s="2113">
        <f>'BP3'!J177</f>
        <v>0</v>
      </c>
      <c r="O105" s="2112">
        <f>'BP3'!K177</f>
        <v>0</v>
      </c>
      <c r="P105" s="2139">
        <f>'BP3'!L177</f>
        <v>0</v>
      </c>
      <c r="Q105" s="2151"/>
      <c r="R105" s="2128">
        <f>'BP4'!I177</f>
        <v>0</v>
      </c>
      <c r="S105" s="2113">
        <f>'BP4'!J177</f>
        <v>0</v>
      </c>
      <c r="T105" s="2112">
        <f>'BP4'!K177</f>
        <v>0</v>
      </c>
      <c r="U105" s="2139">
        <f>'BP4'!L177</f>
        <v>0</v>
      </c>
      <c r="V105" s="2151"/>
      <c r="W105" s="2128">
        <f>'BP5'!I177</f>
        <v>0</v>
      </c>
      <c r="X105" s="2113">
        <f>'BP5'!J177</f>
        <v>0</v>
      </c>
      <c r="Y105" s="2112">
        <f>'BP5'!K177</f>
        <v>0</v>
      </c>
      <c r="Z105" s="2139">
        <f>'BP5'!L177</f>
        <v>0</v>
      </c>
      <c r="AA105" s="2026"/>
      <c r="AB105" s="2026"/>
      <c r="AC105" s="2026"/>
    </row>
    <row r="106" spans="1:29" x14ac:dyDescent="0.25">
      <c r="A106" s="2103"/>
      <c r="B106" s="2177"/>
      <c r="C106" s="2133"/>
      <c r="D106" s="2123"/>
      <c r="E106" s="2122"/>
      <c r="F106" s="2144"/>
      <c r="G106" s="2156"/>
      <c r="H106" s="2133"/>
      <c r="I106" s="2123"/>
      <c r="J106" s="2122"/>
      <c r="K106" s="2144"/>
      <c r="L106" s="2156"/>
      <c r="M106" s="2133"/>
      <c r="N106" s="2123"/>
      <c r="O106" s="2122"/>
      <c r="P106" s="2144"/>
      <c r="Q106" s="2156"/>
      <c r="R106" s="2133"/>
      <c r="S106" s="2123"/>
      <c r="T106" s="2122"/>
      <c r="U106" s="2144"/>
      <c r="V106" s="2156"/>
      <c r="W106" s="2133"/>
      <c r="X106" s="2123"/>
      <c r="Y106" s="2122"/>
      <c r="Z106" s="2144"/>
      <c r="AA106" s="2026"/>
      <c r="AB106" s="2026"/>
      <c r="AC106" s="2026"/>
    </row>
    <row r="107" spans="1:29" ht="15.75" thickBot="1" x14ac:dyDescent="0.3">
      <c r="A107" s="2032" t="s">
        <v>289</v>
      </c>
      <c r="B107" s="2165"/>
      <c r="C107" s="2124"/>
      <c r="D107" s="2105">
        <f>'BP1'!J185</f>
        <v>0</v>
      </c>
      <c r="E107" s="2104"/>
      <c r="F107" s="2135"/>
      <c r="G107" s="2149"/>
      <c r="H107" s="2124"/>
      <c r="I107" s="2105">
        <f>'BP2'!J186</f>
        <v>0</v>
      </c>
      <c r="J107" s="2104"/>
      <c r="K107" s="2135"/>
      <c r="L107" s="2149"/>
      <c r="M107" s="2124"/>
      <c r="N107" s="2105">
        <f>'BP3'!J186</f>
        <v>0</v>
      </c>
      <c r="O107" s="2104"/>
      <c r="P107" s="2135"/>
      <c r="Q107" s="2149"/>
      <c r="R107" s="2124"/>
      <c r="S107" s="2105">
        <f>'BP4'!J186</f>
        <v>0</v>
      </c>
      <c r="T107" s="2104"/>
      <c r="U107" s="2135"/>
      <c r="V107" s="2149"/>
      <c r="W107" s="2124"/>
      <c r="X107" s="2105">
        <f>'BP5'!J186</f>
        <v>0</v>
      </c>
      <c r="Y107" s="2104"/>
      <c r="Z107" s="2135"/>
      <c r="AA107" s="2026"/>
      <c r="AB107" s="2026"/>
      <c r="AC107" s="2026"/>
    </row>
    <row r="108" spans="1:29" ht="15.75" thickBot="1" x14ac:dyDescent="0.3">
      <c r="A108" s="2048"/>
      <c r="B108" s="2157"/>
      <c r="C108" s="2127"/>
      <c r="D108" s="2111"/>
      <c r="E108" s="2110"/>
      <c r="F108" s="2138"/>
      <c r="G108" s="2149"/>
      <c r="H108" s="2127"/>
      <c r="I108" s="2111"/>
      <c r="J108" s="2110"/>
      <c r="K108" s="2138"/>
      <c r="L108" s="2149"/>
      <c r="M108" s="2127"/>
      <c r="N108" s="2111"/>
      <c r="O108" s="2110"/>
      <c r="P108" s="2138"/>
      <c r="Q108" s="2149"/>
      <c r="R108" s="2127"/>
      <c r="S108" s="2111"/>
      <c r="T108" s="2110"/>
      <c r="U108" s="2138"/>
      <c r="V108" s="2149"/>
      <c r="W108" s="2127"/>
      <c r="X108" s="2111"/>
      <c r="Y108" s="2110"/>
      <c r="Z108" s="2138"/>
      <c r="AA108" s="2026"/>
      <c r="AB108" s="2026"/>
      <c r="AC108" s="2026"/>
    </row>
    <row r="109" spans="1:29" ht="15.75" thickBot="1" x14ac:dyDescent="0.3">
      <c r="A109" s="2102" t="s">
        <v>36</v>
      </c>
      <c r="B109" s="2176"/>
      <c r="C109" s="2132">
        <f>'BP1'!I191</f>
        <v>0</v>
      </c>
      <c r="D109" s="2121">
        <f>'BP1'!J191</f>
        <v>0</v>
      </c>
      <c r="E109" s="2120">
        <f>'BP1'!K191</f>
        <v>0</v>
      </c>
      <c r="F109" s="2143">
        <f>'BP1'!L191</f>
        <v>0</v>
      </c>
      <c r="G109" s="2155"/>
      <c r="H109" s="2132">
        <f>'BP2'!I192</f>
        <v>0</v>
      </c>
      <c r="I109" s="2121">
        <f>'BP2'!J192</f>
        <v>0</v>
      </c>
      <c r="J109" s="2120">
        <f>'BP2'!K192</f>
        <v>0</v>
      </c>
      <c r="K109" s="2143">
        <f>'BP2'!L192</f>
        <v>0</v>
      </c>
      <c r="L109" s="2155"/>
      <c r="M109" s="2132">
        <f>'BP3'!I192</f>
        <v>0</v>
      </c>
      <c r="N109" s="2121">
        <f>'BP3'!J192</f>
        <v>0</v>
      </c>
      <c r="O109" s="2120">
        <f>'BP3'!K192</f>
        <v>0</v>
      </c>
      <c r="P109" s="2143">
        <f>'BP3'!L192</f>
        <v>0</v>
      </c>
      <c r="Q109" s="2155"/>
      <c r="R109" s="2132">
        <f>'BP4'!I192</f>
        <v>0</v>
      </c>
      <c r="S109" s="2121">
        <f>'BP4'!J192</f>
        <v>0</v>
      </c>
      <c r="T109" s="2120">
        <f>'BP4'!K192</f>
        <v>0</v>
      </c>
      <c r="U109" s="2143">
        <f>'BP4'!L192</f>
        <v>0</v>
      </c>
      <c r="V109" s="2155"/>
      <c r="W109" s="2132">
        <f>'BP5'!I192</f>
        <v>0</v>
      </c>
      <c r="X109" s="2121">
        <f>'BP5'!J192</f>
        <v>0</v>
      </c>
      <c r="Y109" s="2120">
        <f>'BP5'!K192</f>
        <v>0</v>
      </c>
      <c r="Z109" s="2143">
        <f>'BP5'!L192</f>
        <v>0</v>
      </c>
      <c r="AA109" s="2026"/>
      <c r="AB109" s="2026"/>
      <c r="AC109" s="2026"/>
    </row>
    <row r="110" spans="1:29" x14ac:dyDescent="0.25">
      <c r="A110" s="2036"/>
      <c r="B110" s="2101"/>
      <c r="C110" s="2026"/>
      <c r="D110" s="2026"/>
      <c r="E110" s="2026"/>
      <c r="F110" s="2026"/>
      <c r="G110" s="2100"/>
      <c r="H110" s="2026"/>
      <c r="I110" s="2026"/>
      <c r="J110" s="2026"/>
      <c r="K110" s="2026"/>
      <c r="L110" s="2100"/>
      <c r="M110" s="2026"/>
      <c r="N110" s="2026"/>
      <c r="O110" s="2026"/>
      <c r="P110" s="2026"/>
      <c r="Q110" s="2100"/>
      <c r="R110" s="2026"/>
      <c r="S110" s="2026"/>
      <c r="T110" s="2026"/>
      <c r="U110" s="2026"/>
      <c r="V110" s="2100"/>
      <c r="W110" s="2026"/>
      <c r="X110" s="2026"/>
      <c r="Y110" s="2026"/>
      <c r="Z110" s="2026"/>
      <c r="AA110" s="2026"/>
      <c r="AB110" s="2026"/>
      <c r="AC110" s="2026"/>
    </row>
    <row r="111" spans="1:29" x14ac:dyDescent="0.25">
      <c r="A111" s="2036"/>
      <c r="B111" s="2101"/>
      <c r="C111" s="2026"/>
      <c r="D111" s="2026"/>
      <c r="E111" s="2026"/>
      <c r="F111" s="2026"/>
      <c r="G111" s="2100"/>
      <c r="H111" s="2026"/>
      <c r="I111" s="2026"/>
      <c r="J111" s="2026"/>
      <c r="K111" s="2026"/>
      <c r="L111" s="2100"/>
      <c r="M111" s="2026"/>
      <c r="N111" s="2026"/>
      <c r="O111" s="2026"/>
      <c r="P111" s="2026"/>
      <c r="Q111" s="2100"/>
      <c r="R111" s="2026"/>
      <c r="S111" s="2026"/>
      <c r="T111" s="2026"/>
      <c r="U111" s="2026"/>
      <c r="V111" s="2100"/>
      <c r="W111" s="2026"/>
      <c r="X111" s="2026"/>
      <c r="Y111" s="2026"/>
      <c r="Z111" s="2026"/>
      <c r="AA111" s="2026"/>
      <c r="AB111" s="2026"/>
      <c r="AC111" s="2026"/>
    </row>
    <row r="112" spans="1:29" x14ac:dyDescent="0.25">
      <c r="A112" s="2026"/>
      <c r="B112" s="2100"/>
      <c r="C112" s="2026"/>
      <c r="D112" s="2026"/>
      <c r="E112" s="2026"/>
      <c r="F112" s="2026"/>
      <c r="G112" s="2100"/>
      <c r="H112" s="2026"/>
      <c r="I112" s="2026"/>
      <c r="J112" s="2026"/>
      <c r="K112" s="2026"/>
      <c r="L112" s="2100"/>
      <c r="M112" s="2026"/>
      <c r="N112" s="2026"/>
      <c r="O112" s="2026"/>
      <c r="P112" s="2026"/>
      <c r="Q112" s="2100"/>
      <c r="R112" s="2026"/>
      <c r="S112" s="2026"/>
      <c r="T112" s="2026"/>
      <c r="U112" s="2026"/>
      <c r="V112" s="2100"/>
      <c r="W112" s="2026"/>
      <c r="X112" s="2026"/>
      <c r="Y112" s="2026"/>
      <c r="Z112" s="2026"/>
      <c r="AA112" s="2026"/>
      <c r="AB112" s="2026"/>
      <c r="AC112" s="2026"/>
    </row>
    <row r="113" spans="1:29" x14ac:dyDescent="0.25">
      <c r="A113" s="2026"/>
      <c r="B113" s="2100"/>
      <c r="C113" s="2026"/>
      <c r="D113" s="2026"/>
      <c r="E113" s="2026"/>
      <c r="F113" s="2026"/>
      <c r="G113" s="2100"/>
      <c r="H113" s="2026"/>
      <c r="I113" s="2026"/>
      <c r="J113" s="2026"/>
      <c r="K113" s="2026"/>
      <c r="L113" s="2100"/>
      <c r="M113" s="2026"/>
      <c r="N113" s="2026"/>
      <c r="O113" s="2026"/>
      <c r="P113" s="2026"/>
      <c r="Q113" s="2100"/>
      <c r="R113" s="2026"/>
      <c r="S113" s="2026"/>
      <c r="T113" s="2026"/>
      <c r="U113" s="2026"/>
      <c r="V113" s="2100"/>
      <c r="W113" s="2026"/>
      <c r="X113" s="2026"/>
      <c r="Y113" s="2026"/>
      <c r="Z113" s="2026"/>
      <c r="AA113" s="2026"/>
      <c r="AB113" s="2026"/>
      <c r="AC113" s="2026"/>
    </row>
    <row r="114" spans="1:29" x14ac:dyDescent="0.25">
      <c r="A114" s="2026"/>
      <c r="B114" s="2100"/>
      <c r="C114" s="2026"/>
      <c r="D114" s="2026"/>
      <c r="E114" s="2026"/>
      <c r="F114" s="2026"/>
      <c r="G114" s="2100"/>
      <c r="H114" s="2026"/>
      <c r="I114" s="2026"/>
      <c r="J114" s="2026"/>
      <c r="K114" s="2026"/>
      <c r="L114" s="2100"/>
      <c r="M114" s="2026"/>
      <c r="N114" s="2026"/>
      <c r="O114" s="2026"/>
      <c r="P114" s="2026"/>
      <c r="Q114" s="2100"/>
      <c r="R114" s="2026"/>
      <c r="S114" s="2026"/>
      <c r="T114" s="2026"/>
      <c r="U114" s="2026"/>
      <c r="V114" s="2100"/>
      <c r="W114" s="2026"/>
      <c r="X114" s="2026"/>
      <c r="Y114" s="2026"/>
      <c r="Z114" s="2026"/>
      <c r="AA114" s="2026"/>
      <c r="AB114" s="2026"/>
      <c r="AC114" s="2026"/>
    </row>
    <row r="115" spans="1:29" x14ac:dyDescent="0.25">
      <c r="A115" s="2026"/>
      <c r="B115" s="2100"/>
      <c r="C115" s="2026"/>
      <c r="D115" s="2026"/>
      <c r="E115" s="2026"/>
      <c r="F115" s="2026"/>
      <c r="G115" s="2100"/>
      <c r="H115" s="2026"/>
      <c r="I115" s="2026"/>
      <c r="J115" s="2026"/>
      <c r="K115" s="2026"/>
      <c r="L115" s="2100"/>
      <c r="M115" s="2026"/>
      <c r="N115" s="2026"/>
      <c r="O115" s="2026"/>
      <c r="P115" s="2026"/>
      <c r="Q115" s="2100"/>
      <c r="R115" s="2026"/>
      <c r="S115" s="2026"/>
      <c r="T115" s="2026"/>
      <c r="U115" s="2026"/>
      <c r="V115" s="2100"/>
      <c r="W115" s="2026"/>
      <c r="X115" s="2026"/>
      <c r="Y115" s="2026"/>
      <c r="Z115" s="2026"/>
      <c r="AA115" s="2026"/>
      <c r="AB115" s="2026"/>
      <c r="AC115" s="2026"/>
    </row>
    <row r="116" spans="1:29" x14ac:dyDescent="0.25">
      <c r="A116" s="2026"/>
      <c r="B116" s="2100"/>
      <c r="C116" s="2026"/>
      <c r="D116" s="2026"/>
      <c r="E116" s="2026"/>
      <c r="F116" s="2026"/>
      <c r="G116" s="2100"/>
      <c r="H116" s="2026"/>
      <c r="I116" s="2026"/>
      <c r="J116" s="2026"/>
      <c r="K116" s="2026"/>
      <c r="L116" s="2100"/>
      <c r="M116" s="2026"/>
      <c r="N116" s="2026"/>
      <c r="O116" s="2026"/>
      <c r="P116" s="2026"/>
      <c r="Q116" s="2100"/>
      <c r="R116" s="2026"/>
      <c r="S116" s="2026"/>
      <c r="T116" s="2026"/>
      <c r="U116" s="2026"/>
      <c r="V116" s="2100"/>
      <c r="W116" s="2026"/>
      <c r="X116" s="2026"/>
      <c r="Y116" s="2026"/>
      <c r="Z116" s="2026"/>
      <c r="AA116" s="2026"/>
      <c r="AB116" s="2026"/>
      <c r="AC116" s="2026"/>
    </row>
  </sheetData>
  <sheetProtection algorithmName="SHA-512" hashValue="F26EKtL6EwKXZkInLrE56VU+BTj3Ed1Ly6kZv/WEMR6kjhAUo45J/X+UNSKRspAUgOusQtNsz8hKusZiQMz3RQ==" saltValue="1Syyq/tSZBBBZeQ1TVN9kg==" spinCount="100000" sheet="1" objects="1" scenarios="1"/>
  <mergeCells count="6">
    <mergeCell ref="A1:Z1"/>
    <mergeCell ref="C9:F9"/>
    <mergeCell ref="H9:K9"/>
    <mergeCell ref="M9:P9"/>
    <mergeCell ref="R9:U9"/>
    <mergeCell ref="W9:Z9"/>
  </mergeCells>
  <pageMargins left="0.7" right="0.7" top="0.75" bottom="0.75" header="0.3" footer="0.3"/>
  <pageSetup orientation="portrait" r:id="rId1"/>
  <headerFooter>
    <oddFooter>&amp;L&amp;P&amp;C&amp;F&amp;R&amp;T&amp;D</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B1"/>
  <sheetViews>
    <sheetView workbookViewId="0">
      <selection activeCell="Q27" sqref="Q27"/>
    </sheetView>
  </sheetViews>
  <sheetFormatPr defaultRowHeight="15" x14ac:dyDescent="0.25"/>
  <sheetData>
    <row r="1" spans="1:2" x14ac:dyDescent="0.25">
      <c r="A1" s="3085" t="s">
        <v>321</v>
      </c>
      <c r="B1" s="3085"/>
    </row>
  </sheetData>
  <mergeCells count="1">
    <mergeCell ref="A1:B1"/>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dimension ref="A1:BO150"/>
  <sheetViews>
    <sheetView showGridLines="0" topLeftCell="A11" zoomScale="80" zoomScaleNormal="80" workbookViewId="0">
      <selection activeCell="Q5" sqref="Q5"/>
    </sheetView>
  </sheetViews>
  <sheetFormatPr defaultRowHeight="15" x14ac:dyDescent="0.25"/>
  <cols>
    <col min="1" max="1" width="25.140625" customWidth="1"/>
    <col min="2" max="2" width="13.28515625" style="3" customWidth="1"/>
    <col min="3" max="3" width="0.85546875" style="99" hidden="1" customWidth="1"/>
    <col min="4" max="4" width="8.42578125" style="3" hidden="1" customWidth="1"/>
    <col min="5" max="5" width="6.42578125" style="3" hidden="1" customWidth="1"/>
    <col min="6" max="6" width="5.28515625" style="3" customWidth="1"/>
    <col min="7" max="7" width="4.42578125" customWidth="1"/>
    <col min="8" max="8" width="21.85546875" customWidth="1"/>
    <col min="9" max="9" width="14.42578125" customWidth="1"/>
    <col min="10" max="10" width="14.28515625" customWidth="1"/>
    <col min="11" max="11" width="12.7109375" customWidth="1"/>
    <col min="12" max="12" width="14.42578125" style="38" customWidth="1"/>
    <col min="13" max="13" width="12.7109375" customWidth="1"/>
    <col min="14" max="14" width="13.28515625" customWidth="1"/>
    <col min="15" max="15" width="6.42578125" customWidth="1"/>
    <col min="16" max="16" width="6.85546875" customWidth="1"/>
    <col min="17" max="17" width="6.42578125" customWidth="1"/>
    <col min="18" max="20" width="12.7109375" customWidth="1"/>
    <col min="21" max="21" width="14.140625" style="38" customWidth="1"/>
    <col min="22" max="22" width="12.7109375" customWidth="1"/>
    <col min="23" max="23" width="0.85546875" customWidth="1"/>
    <col min="24" max="24" width="8.7109375" customWidth="1"/>
    <col min="25" max="25" width="6.7109375" customWidth="1"/>
    <col min="26" max="26" width="6.85546875" customWidth="1"/>
    <col min="27" max="27" width="4.85546875" customWidth="1"/>
    <col min="28" max="29" width="12.7109375" customWidth="1"/>
    <col min="30" max="30" width="12.42578125" customWidth="1"/>
    <col min="31" max="32" width="12.7109375" customWidth="1"/>
    <col min="33" max="33" width="0.42578125" customWidth="1"/>
    <col min="34" max="34" width="8.42578125" customWidth="1"/>
    <col min="35" max="35" width="6.42578125" customWidth="1"/>
    <col min="36" max="36" width="6.85546875" customWidth="1"/>
    <col min="37" max="37" width="4.85546875" customWidth="1"/>
    <col min="38" max="42" width="12.7109375" customWidth="1"/>
    <col min="43" max="43" width="0.7109375" customWidth="1"/>
    <col min="44" max="44" width="8.42578125" customWidth="1"/>
    <col min="45" max="45" width="6.7109375" customWidth="1"/>
    <col min="46" max="46" width="6.85546875" customWidth="1"/>
    <col min="47" max="47" width="5" customWidth="1"/>
    <col min="48" max="49" width="12.7109375" customWidth="1"/>
    <col min="50" max="50" width="12.42578125" customWidth="1"/>
    <col min="51" max="52" width="12.7109375" customWidth="1"/>
    <col min="53" max="53" width="0.7109375" customWidth="1"/>
  </cols>
  <sheetData>
    <row r="1" spans="1:62" ht="35.25" customHeight="1" x14ac:dyDescent="0.25">
      <c r="A1" s="1455"/>
      <c r="B1" s="1456"/>
      <c r="C1" s="1457"/>
      <c r="D1" s="1457"/>
      <c r="E1" s="1457"/>
      <c r="F1" s="1458" t="s">
        <v>119</v>
      </c>
      <c r="G1" s="1459"/>
      <c r="H1" s="1459"/>
      <c r="I1" s="1459"/>
      <c r="J1" s="1459"/>
      <c r="K1" s="1459"/>
      <c r="L1" s="1459"/>
      <c r="M1" s="1459"/>
      <c r="N1" s="1459"/>
      <c r="O1" s="1459"/>
      <c r="P1" s="1459"/>
      <c r="Q1" s="1460"/>
      <c r="R1" s="853"/>
      <c r="S1" s="876"/>
      <c r="T1" s="876"/>
      <c r="U1" s="876"/>
      <c r="V1" s="876"/>
      <c r="W1" s="876"/>
      <c r="X1" s="876"/>
      <c r="Y1" s="876"/>
      <c r="Z1" s="876"/>
      <c r="AA1" s="876"/>
      <c r="AB1" s="876"/>
      <c r="AC1" s="876"/>
      <c r="AD1" s="876"/>
      <c r="AE1" s="876"/>
      <c r="AF1" s="876"/>
      <c r="AG1" s="876"/>
      <c r="AH1" s="876"/>
      <c r="AI1" s="876"/>
      <c r="AJ1" s="876"/>
      <c r="AK1" s="876"/>
      <c r="AL1" s="876"/>
      <c r="AM1" s="876"/>
      <c r="AN1" s="876"/>
      <c r="AO1" s="876"/>
      <c r="AP1" s="876"/>
      <c r="AQ1" s="876"/>
      <c r="AR1" s="876"/>
      <c r="AS1" s="876"/>
      <c r="AT1" s="876"/>
      <c r="AU1" s="876"/>
      <c r="AV1" s="876"/>
      <c r="AW1" s="876"/>
      <c r="AX1" s="876"/>
      <c r="AY1" s="876"/>
      <c r="AZ1" s="838"/>
      <c r="BA1" s="838"/>
      <c r="BB1" s="838"/>
      <c r="BC1" s="838"/>
      <c r="BD1" s="838"/>
      <c r="BE1" s="838"/>
      <c r="BF1" s="100"/>
      <c r="BG1" s="100"/>
      <c r="BH1" s="100"/>
      <c r="BI1" s="38"/>
    </row>
    <row r="2" spans="1:62" ht="35.25" customHeight="1" thickBot="1" x14ac:dyDescent="0.3">
      <c r="A2" s="1461"/>
      <c r="B2" s="1462"/>
      <c r="C2" s="1462"/>
      <c r="D2" s="1462"/>
      <c r="E2" s="1462"/>
      <c r="F2" s="2626" t="s">
        <v>120</v>
      </c>
      <c r="G2" s="2626"/>
      <c r="H2" s="2626"/>
      <c r="I2" s="2626"/>
      <c r="J2" s="2626"/>
      <c r="K2" s="1463"/>
      <c r="L2" s="1463"/>
      <c r="M2" s="1463"/>
      <c r="N2" s="1463"/>
      <c r="O2" s="1463"/>
      <c r="P2" s="1463"/>
      <c r="Q2" s="1464"/>
      <c r="R2" s="853"/>
      <c r="S2" s="837"/>
      <c r="T2" s="837"/>
      <c r="U2" s="837"/>
      <c r="V2" s="837"/>
      <c r="W2" s="837"/>
      <c r="X2" s="837"/>
      <c r="Y2" s="837"/>
      <c r="Z2" s="837"/>
      <c r="AA2" s="837"/>
      <c r="AB2" s="837"/>
      <c r="AC2" s="837"/>
      <c r="AD2" s="837"/>
      <c r="AE2" s="837"/>
      <c r="AF2" s="837"/>
      <c r="AG2" s="837"/>
      <c r="AH2" s="837"/>
      <c r="AI2" s="837"/>
      <c r="AJ2" s="837"/>
      <c r="AK2" s="837"/>
      <c r="AL2" s="837"/>
      <c r="AM2" s="837"/>
      <c r="AN2" s="837"/>
      <c r="AO2" s="837"/>
      <c r="AP2" s="837"/>
      <c r="AQ2" s="837"/>
      <c r="AR2" s="837"/>
      <c r="AS2" s="837"/>
      <c r="AT2" s="837"/>
      <c r="AU2" s="837"/>
      <c r="AV2" s="837"/>
      <c r="AW2" s="837"/>
      <c r="AX2" s="837"/>
      <c r="AY2" s="837"/>
      <c r="AZ2" s="838"/>
      <c r="BA2" s="838"/>
      <c r="BB2" s="838"/>
      <c r="BC2" s="838"/>
      <c r="BD2" s="838"/>
      <c r="BE2" s="838"/>
      <c r="BF2" s="100"/>
      <c r="BG2" s="100"/>
      <c r="BH2" s="100"/>
      <c r="BI2" s="38"/>
    </row>
    <row r="3" spans="1:62" s="2" customFormat="1" ht="16.149999999999999" customHeight="1" x14ac:dyDescent="0.25">
      <c r="A3" s="1419"/>
      <c r="B3" s="1254"/>
      <c r="C3" s="1254"/>
      <c r="D3" s="1254"/>
      <c r="E3" s="1254"/>
      <c r="F3" s="1254"/>
      <c r="G3" s="1254"/>
      <c r="H3" s="1254"/>
      <c r="I3" s="1254"/>
      <c r="J3" s="1254"/>
      <c r="K3" s="1254"/>
      <c r="L3" s="1254"/>
      <c r="M3" s="1254"/>
      <c r="N3" s="2607" t="s">
        <v>188</v>
      </c>
      <c r="O3" s="2608"/>
      <c r="P3" s="2607" t="s">
        <v>189</v>
      </c>
      <c r="Q3" s="2624"/>
      <c r="R3" s="1120"/>
      <c r="S3" s="100"/>
      <c r="T3" s="100"/>
      <c r="U3" s="100"/>
      <c r="V3" s="100"/>
      <c r="W3" s="837"/>
      <c r="X3" s="837"/>
      <c r="Y3" s="837"/>
      <c r="Z3" s="837"/>
      <c r="AA3" s="837"/>
      <c r="AB3" s="837"/>
      <c r="AC3" s="837"/>
      <c r="AD3" s="837"/>
      <c r="AE3" s="837"/>
      <c r="AF3" s="837"/>
      <c r="AG3" s="837"/>
      <c r="AH3" s="837"/>
      <c r="AI3" s="837"/>
      <c r="AJ3" s="837"/>
      <c r="AK3" s="837"/>
      <c r="AL3" s="837"/>
      <c r="AM3" s="837"/>
      <c r="AN3" s="837"/>
      <c r="AO3" s="837"/>
      <c r="AP3" s="837"/>
      <c r="AQ3" s="837"/>
      <c r="AR3" s="837"/>
      <c r="AS3" s="837"/>
      <c r="AT3" s="837"/>
      <c r="AU3" s="837"/>
      <c r="AV3" s="837"/>
      <c r="AW3" s="837"/>
      <c r="AX3" s="837"/>
      <c r="AY3" s="100"/>
      <c r="AZ3" s="100"/>
      <c r="BA3" s="100"/>
      <c r="BB3" s="838"/>
      <c r="BC3" s="838"/>
      <c r="BD3" s="838"/>
      <c r="BE3" s="838"/>
      <c r="BF3" s="100"/>
      <c r="BG3" s="100"/>
      <c r="BH3" s="100"/>
      <c r="BI3" s="100"/>
    </row>
    <row r="4" spans="1:62" s="2" customFormat="1" ht="16.149999999999999" customHeight="1" x14ac:dyDescent="0.25">
      <c r="A4" s="1419"/>
      <c r="B4" s="1254"/>
      <c r="C4" s="1254"/>
      <c r="D4" s="1254"/>
      <c r="E4" s="1254"/>
      <c r="F4" s="1254"/>
      <c r="G4" s="1254"/>
      <c r="H4" s="1254"/>
      <c r="I4" s="1254"/>
      <c r="J4" s="1254"/>
      <c r="K4" s="1420"/>
      <c r="L4" s="1719" t="s">
        <v>278</v>
      </c>
      <c r="M4" s="1720">
        <v>1</v>
      </c>
      <c r="N4" s="2400">
        <v>10</v>
      </c>
      <c r="O4" s="2424">
        <v>2014</v>
      </c>
      <c r="P4" s="2425">
        <v>9</v>
      </c>
      <c r="Q4" s="2401">
        <v>2019</v>
      </c>
      <c r="R4" s="1120"/>
      <c r="S4" s="100"/>
      <c r="T4" s="100"/>
      <c r="U4" s="100"/>
      <c r="V4" s="100"/>
      <c r="W4" s="837"/>
      <c r="X4" s="837"/>
      <c r="Y4" s="837"/>
      <c r="Z4" s="837"/>
      <c r="AA4" s="837"/>
      <c r="AB4" s="837"/>
      <c r="AC4" s="837"/>
      <c r="AD4" s="837"/>
      <c r="AE4" s="837"/>
      <c r="AF4" s="837"/>
      <c r="AG4" s="837"/>
      <c r="AH4" s="837"/>
      <c r="AI4" s="837"/>
      <c r="AJ4" s="837"/>
      <c r="AK4" s="837"/>
      <c r="AL4" s="837"/>
      <c r="AM4" s="837"/>
      <c r="AN4" s="837"/>
      <c r="AO4" s="837"/>
      <c r="AP4" s="837"/>
      <c r="AQ4" s="837"/>
      <c r="AR4" s="837"/>
      <c r="AS4" s="837"/>
      <c r="AT4" s="837"/>
      <c r="AU4" s="837"/>
      <c r="AV4" s="837"/>
      <c r="AW4" s="837"/>
      <c r="AX4" s="837"/>
      <c r="AY4" s="100"/>
      <c r="AZ4" s="100"/>
      <c r="BA4" s="100"/>
      <c r="BB4" s="838"/>
      <c r="BC4" s="838"/>
      <c r="BD4" s="838"/>
      <c r="BE4" s="838"/>
      <c r="BF4" s="100"/>
      <c r="BG4" s="100"/>
      <c r="BH4" s="100"/>
      <c r="BI4" s="100"/>
    </row>
    <row r="5" spans="1:62" ht="16.149999999999999" customHeight="1" x14ac:dyDescent="0.25">
      <c r="A5" s="1703" t="s">
        <v>116</v>
      </c>
      <c r="B5" s="2604"/>
      <c r="C5" s="2605"/>
      <c r="D5" s="2605"/>
      <c r="E5" s="2605"/>
      <c r="F5" s="2605"/>
      <c r="G5" s="2605"/>
      <c r="H5" s="2605"/>
      <c r="I5" s="2605"/>
      <c r="J5" s="2605"/>
      <c r="K5" s="2606"/>
      <c r="L5" s="2612" t="s">
        <v>192</v>
      </c>
      <c r="M5" s="2613"/>
      <c r="N5" s="1721">
        <v>9</v>
      </c>
      <c r="O5" s="2423">
        <v>2020</v>
      </c>
      <c r="P5" s="1722">
        <v>8</v>
      </c>
      <c r="Q5" s="1723">
        <v>2022</v>
      </c>
      <c r="R5" s="1121"/>
      <c r="S5" s="100"/>
      <c r="T5" s="100"/>
      <c r="U5" s="100"/>
      <c r="V5" s="100"/>
      <c r="W5" s="873"/>
      <c r="X5" s="873"/>
      <c r="Y5" s="873"/>
      <c r="Z5" s="100"/>
      <c r="AA5" s="100"/>
      <c r="AB5" s="100"/>
      <c r="AC5" s="100"/>
      <c r="AD5" s="100"/>
      <c r="AE5" s="100"/>
      <c r="AF5" s="100"/>
      <c r="AG5" s="100"/>
      <c r="AH5" s="100"/>
      <c r="AI5" s="100"/>
      <c r="AJ5" s="100"/>
      <c r="AK5" s="100"/>
      <c r="AL5" s="100"/>
      <c r="AM5" s="100"/>
      <c r="AN5" s="100"/>
      <c r="AO5" s="100"/>
      <c r="AP5" s="100"/>
      <c r="AQ5" s="100"/>
      <c r="AR5" s="100"/>
      <c r="AS5" s="100"/>
      <c r="AT5" s="100"/>
      <c r="AU5" s="100"/>
      <c r="AV5" s="100"/>
      <c r="AW5" s="100"/>
      <c r="AX5" s="100"/>
      <c r="AY5" s="100"/>
      <c r="AZ5" s="100"/>
      <c r="BA5" s="100"/>
      <c r="BB5" s="838"/>
      <c r="BC5" s="838"/>
      <c r="BD5" s="838"/>
      <c r="BE5" s="838"/>
      <c r="BF5" s="100"/>
      <c r="BG5" s="100"/>
      <c r="BH5" s="100"/>
      <c r="BI5" s="38"/>
    </row>
    <row r="6" spans="1:62" ht="16.149999999999999" customHeight="1" x14ac:dyDescent="0.25">
      <c r="A6" s="1703" t="s">
        <v>117</v>
      </c>
      <c r="B6" s="2604"/>
      <c r="C6" s="2605"/>
      <c r="D6" s="2605"/>
      <c r="E6" s="2605"/>
      <c r="F6" s="2605"/>
      <c r="G6" s="2625"/>
      <c r="H6" s="1718" t="s">
        <v>118</v>
      </c>
      <c r="I6" s="2609"/>
      <c r="J6" s="2610"/>
      <c r="K6" s="2611"/>
      <c r="L6" s="2612" t="s">
        <v>193</v>
      </c>
      <c r="M6" s="2613"/>
      <c r="N6" s="1724">
        <v>9</v>
      </c>
      <c r="O6" s="1721">
        <v>2019</v>
      </c>
      <c r="P6" s="1722">
        <v>8</v>
      </c>
      <c r="Q6" s="1723">
        <v>2020</v>
      </c>
      <c r="R6" s="1121"/>
      <c r="S6" s="100"/>
      <c r="T6" s="100"/>
      <c r="U6" s="100"/>
      <c r="V6" s="100"/>
      <c r="W6" s="873"/>
      <c r="X6" s="873"/>
      <c r="Y6" s="873"/>
      <c r="Z6" s="100"/>
      <c r="AA6" s="100"/>
      <c r="AB6" s="100"/>
      <c r="AC6" s="100"/>
      <c r="AD6" s="100"/>
      <c r="AE6" s="100"/>
      <c r="AF6" s="100"/>
      <c r="AG6" s="100"/>
      <c r="AH6" s="100"/>
      <c r="AI6" s="100"/>
      <c r="AJ6" s="100"/>
      <c r="AK6" s="100"/>
      <c r="AL6" s="100"/>
      <c r="AM6" s="100"/>
      <c r="AN6" s="100"/>
      <c r="AO6" s="100"/>
      <c r="AP6" s="100"/>
      <c r="AQ6" s="100"/>
      <c r="AR6" s="100"/>
      <c r="AS6" s="100"/>
      <c r="AT6" s="100"/>
      <c r="AU6" s="100"/>
      <c r="AV6" s="100"/>
      <c r="AW6" s="100"/>
      <c r="AX6" s="100"/>
      <c r="AY6" s="100"/>
      <c r="AZ6" s="100"/>
      <c r="BA6" s="100"/>
      <c r="BB6" s="838"/>
      <c r="BC6" s="838"/>
      <c r="BD6" s="838"/>
      <c r="BE6" s="838"/>
      <c r="BF6" s="100"/>
      <c r="BG6" s="100"/>
      <c r="BH6" s="100"/>
      <c r="BI6" s="38"/>
    </row>
    <row r="7" spans="1:62" ht="16.149999999999999" customHeight="1" x14ac:dyDescent="0.25">
      <c r="A7" s="1704"/>
      <c r="B7" s="1257"/>
      <c r="C7" s="1257"/>
      <c r="D7" s="1257"/>
      <c r="E7" s="1257"/>
      <c r="F7" s="1257"/>
      <c r="G7" s="1422"/>
      <c r="H7" s="1423"/>
      <c r="I7" s="1424"/>
      <c r="J7" s="1423"/>
      <c r="K7" s="1258"/>
      <c r="L7" s="2614" t="s">
        <v>194</v>
      </c>
      <c r="M7" s="2613"/>
      <c r="N7" s="1721">
        <v>10</v>
      </c>
      <c r="O7" s="1721">
        <v>2016</v>
      </c>
      <c r="P7" s="1722">
        <v>9</v>
      </c>
      <c r="Q7" s="1723">
        <v>2017</v>
      </c>
      <c r="R7" s="1121"/>
      <c r="S7" s="100"/>
      <c r="T7" s="100"/>
      <c r="U7" s="100"/>
      <c r="V7" s="100"/>
      <c r="W7" s="874"/>
      <c r="X7" s="874"/>
      <c r="Y7" s="874"/>
      <c r="Z7" s="100"/>
      <c r="AA7" s="100"/>
      <c r="AB7" s="100"/>
      <c r="AC7" s="100"/>
      <c r="AD7" s="100"/>
      <c r="AE7" s="100"/>
      <c r="AF7" s="100"/>
      <c r="AG7" s="100"/>
      <c r="AH7" s="100"/>
      <c r="AI7" s="100"/>
      <c r="AJ7" s="100"/>
      <c r="AK7" s="100"/>
      <c r="AL7" s="100"/>
      <c r="AM7" s="100"/>
      <c r="AN7" s="100"/>
      <c r="AO7" s="100"/>
      <c r="AP7" s="100"/>
      <c r="AQ7" s="100"/>
      <c r="AR7" s="100"/>
      <c r="AS7" s="100"/>
      <c r="AT7" s="100"/>
      <c r="AU7" s="100"/>
      <c r="AV7" s="100"/>
      <c r="AW7" s="100"/>
      <c r="AX7" s="100"/>
      <c r="AY7" s="100"/>
      <c r="AZ7" s="100"/>
      <c r="BA7" s="100"/>
      <c r="BB7" s="838"/>
      <c r="BC7" s="838"/>
      <c r="BD7" s="838"/>
      <c r="BE7" s="838"/>
      <c r="BF7" s="100"/>
      <c r="BG7" s="100"/>
      <c r="BH7" s="100"/>
      <c r="BI7" s="38"/>
    </row>
    <row r="8" spans="1:62" ht="18" customHeight="1" thickBot="1" x14ac:dyDescent="0.3">
      <c r="A8" s="2422" t="s">
        <v>0</v>
      </c>
      <c r="B8" s="2601" t="s">
        <v>1</v>
      </c>
      <c r="C8" s="81"/>
      <c r="D8" s="50"/>
      <c r="E8" s="50"/>
      <c r="F8" s="1257"/>
      <c r="G8" s="1258"/>
      <c r="H8" s="1258"/>
      <c r="I8" s="1425"/>
      <c r="J8" s="1426"/>
      <c r="K8" s="1258"/>
      <c r="L8" s="2614" t="s">
        <v>195</v>
      </c>
      <c r="M8" s="2613"/>
      <c r="N8" s="1724">
        <v>10</v>
      </c>
      <c r="O8" s="1721">
        <v>2017</v>
      </c>
      <c r="P8" s="1722">
        <v>9</v>
      </c>
      <c r="Q8" s="1723">
        <v>2018</v>
      </c>
      <c r="R8" s="100"/>
      <c r="S8" s="100"/>
      <c r="T8" s="100"/>
      <c r="U8" s="100"/>
      <c r="V8" s="100"/>
      <c r="W8" s="100"/>
      <c r="X8" s="100"/>
      <c r="Y8" s="100"/>
      <c r="Z8" s="100"/>
      <c r="AA8" s="100"/>
      <c r="AB8" s="100"/>
      <c r="AC8" s="100"/>
      <c r="AD8" s="100"/>
      <c r="AE8" s="100"/>
      <c r="AF8" s="100"/>
      <c r="AG8" s="100"/>
      <c r="AH8" s="100"/>
      <c r="AI8" s="100"/>
      <c r="AJ8" s="100"/>
      <c r="AK8" s="100"/>
      <c r="AL8" s="100"/>
      <c r="AM8" s="100"/>
      <c r="AN8" s="100"/>
      <c r="AO8" s="100"/>
      <c r="AP8" s="100"/>
      <c r="AQ8" s="100"/>
      <c r="AR8" s="100"/>
      <c r="AS8" s="100"/>
      <c r="AT8" s="100"/>
      <c r="AU8" s="100"/>
      <c r="AV8" s="100"/>
      <c r="AW8" s="100"/>
      <c r="AX8" s="100"/>
      <c r="AY8" s="100"/>
      <c r="AZ8" s="838"/>
      <c r="BA8" s="838"/>
      <c r="BB8" s="838"/>
      <c r="BC8" s="838"/>
      <c r="BD8" s="838"/>
      <c r="BE8" s="838"/>
      <c r="BF8" s="100"/>
      <c r="BG8" s="100"/>
      <c r="BH8" s="100"/>
      <c r="BI8" s="38"/>
    </row>
    <row r="9" spans="1:62" ht="15" hidden="1" customHeight="1" x14ac:dyDescent="0.35">
      <c r="A9" s="1706"/>
      <c r="B9" s="2602"/>
      <c r="C9" s="82"/>
      <c r="D9" s="50"/>
      <c r="E9" s="50"/>
      <c r="F9" s="1257"/>
      <c r="G9" s="1427" t="s">
        <v>2</v>
      </c>
      <c r="H9" s="1427" t="s">
        <v>1</v>
      </c>
      <c r="I9" s="1427" t="s">
        <v>122</v>
      </c>
      <c r="J9" s="1428" t="s">
        <v>123</v>
      </c>
      <c r="K9" s="1258" t="s">
        <v>3</v>
      </c>
      <c r="L9" s="1725" t="s">
        <v>124</v>
      </c>
      <c r="M9" s="1726"/>
      <c r="N9" s="1727"/>
      <c r="O9" s="1727"/>
      <c r="P9" s="1722">
        <v>12</v>
      </c>
      <c r="Q9" s="1728"/>
      <c r="R9" s="847"/>
      <c r="S9" s="100"/>
      <c r="T9" s="100"/>
      <c r="U9" s="100"/>
      <c r="V9" s="847"/>
      <c r="W9" s="847"/>
      <c r="X9" s="847"/>
      <c r="Y9" s="100"/>
      <c r="Z9" s="100"/>
      <c r="AA9" s="100"/>
      <c r="AB9" s="100"/>
      <c r="AC9" s="100"/>
      <c r="AD9" s="100"/>
      <c r="AE9" s="100"/>
      <c r="AF9" s="100"/>
      <c r="AG9" s="100"/>
      <c r="AH9" s="100"/>
      <c r="AI9" s="100"/>
      <c r="AJ9" s="100"/>
      <c r="AK9" s="100"/>
      <c r="AL9" s="100"/>
      <c r="AM9" s="100"/>
      <c r="AN9" s="100"/>
      <c r="AO9" s="100"/>
      <c r="AP9" s="100"/>
      <c r="AQ9" s="100"/>
      <c r="AR9" s="100"/>
      <c r="AS9" s="100"/>
      <c r="AT9" s="100"/>
      <c r="AU9" s="100"/>
      <c r="AV9" s="100"/>
      <c r="AW9" s="100"/>
      <c r="AX9" s="100"/>
      <c r="AY9" s="100"/>
      <c r="AZ9" s="838"/>
      <c r="BA9" s="838"/>
      <c r="BB9" s="838"/>
      <c r="BC9" s="838"/>
      <c r="BD9" s="838"/>
      <c r="BE9" s="838"/>
      <c r="BF9" s="100"/>
      <c r="BG9" s="100"/>
      <c r="BH9" s="100"/>
      <c r="BI9" s="38"/>
    </row>
    <row r="10" spans="1:62" ht="16.149999999999999" customHeight="1" thickBot="1" x14ac:dyDescent="0.4">
      <c r="A10" s="1704"/>
      <c r="B10" s="2603"/>
      <c r="C10" s="82"/>
      <c r="D10" s="50"/>
      <c r="E10" s="50"/>
      <c r="F10" s="1257"/>
      <c r="G10" s="1428"/>
      <c r="H10" s="2417"/>
      <c r="I10" s="2616" t="s">
        <v>282</v>
      </c>
      <c r="J10" s="1258"/>
      <c r="K10" s="1258"/>
      <c r="L10" s="2619" t="s">
        <v>196</v>
      </c>
      <c r="M10" s="2620"/>
      <c r="N10" s="1721">
        <v>10</v>
      </c>
      <c r="O10" s="1721">
        <v>2018</v>
      </c>
      <c r="P10" s="1722">
        <v>9</v>
      </c>
      <c r="Q10" s="1729">
        <v>2019</v>
      </c>
      <c r="R10" s="100"/>
      <c r="S10" s="847"/>
      <c r="T10" s="847"/>
      <c r="U10" s="847"/>
      <c r="V10" s="100"/>
      <c r="W10" s="100"/>
      <c r="X10" s="100"/>
      <c r="Y10" s="100"/>
      <c r="Z10" s="100"/>
      <c r="AA10" s="100"/>
      <c r="AB10" s="100"/>
      <c r="AC10" s="100"/>
      <c r="AD10" s="100"/>
      <c r="AE10" s="100"/>
      <c r="AF10" s="100"/>
      <c r="AG10" s="100"/>
      <c r="AH10" s="100"/>
      <c r="AI10" s="100"/>
      <c r="AJ10" s="100"/>
      <c r="AK10" s="100"/>
      <c r="AL10" s="100"/>
      <c r="AM10" s="100"/>
      <c r="AN10" s="100"/>
      <c r="AO10" s="100"/>
      <c r="AP10" s="100"/>
      <c r="AQ10" s="100"/>
      <c r="AR10" s="100"/>
      <c r="AS10" s="100"/>
      <c r="AT10" s="100"/>
      <c r="AU10" s="100"/>
      <c r="AV10" s="100"/>
      <c r="AW10" s="100"/>
      <c r="AX10" s="100"/>
      <c r="AY10" s="100"/>
      <c r="AZ10" s="838"/>
      <c r="BA10" s="838"/>
      <c r="BB10" s="838"/>
      <c r="BC10" s="838"/>
      <c r="BD10" s="838"/>
      <c r="BE10" s="838"/>
      <c r="BF10" s="100"/>
      <c r="BG10" s="100"/>
      <c r="BH10" s="100"/>
      <c r="BI10" s="38"/>
    </row>
    <row r="11" spans="1:62" ht="16.149999999999999" customHeight="1" x14ac:dyDescent="0.35">
      <c r="A11" s="1704"/>
      <c r="B11" s="1710"/>
      <c r="C11" s="1430"/>
      <c r="D11" s="1257"/>
      <c r="E11" s="1257"/>
      <c r="F11" s="1257"/>
      <c r="H11" s="2419" t="s">
        <v>97</v>
      </c>
      <c r="I11" s="2617"/>
      <c r="J11" s="2615"/>
      <c r="K11" s="2615"/>
      <c r="L11" s="1731"/>
      <c r="M11" s="1428"/>
      <c r="N11" s="1428"/>
      <c r="O11" s="1445"/>
      <c r="P11" s="100"/>
      <c r="Q11" s="100"/>
      <c r="R11" s="100"/>
      <c r="S11" s="100"/>
      <c r="T11" s="279"/>
      <c r="U11" s="279"/>
      <c r="V11" s="279"/>
      <c r="W11" s="100"/>
      <c r="X11" s="100"/>
      <c r="Y11" s="100"/>
      <c r="Z11" s="100"/>
      <c r="AA11" s="853"/>
      <c r="AB11" s="853"/>
      <c r="AC11" s="100"/>
      <c r="AD11" s="100"/>
      <c r="AE11" s="100"/>
      <c r="AF11" s="100"/>
      <c r="AG11" s="100"/>
      <c r="AH11" s="100"/>
      <c r="AI11" s="100"/>
      <c r="AJ11" s="100"/>
      <c r="AK11" s="100"/>
      <c r="AL11" s="100"/>
      <c r="AM11" s="100"/>
      <c r="AN11" s="100"/>
      <c r="AO11" s="100"/>
      <c r="AP11" s="100"/>
      <c r="AQ11" s="100"/>
      <c r="AR11" s="100"/>
      <c r="AS11" s="100"/>
      <c r="AT11" s="100"/>
      <c r="AU11" s="100"/>
      <c r="AV11" s="100"/>
      <c r="AW11" s="100"/>
      <c r="AX11" s="100"/>
      <c r="AY11" s="100"/>
      <c r="AZ11" s="838"/>
      <c r="BA11" s="838"/>
      <c r="BB11" s="838"/>
      <c r="BC11" s="838"/>
      <c r="BD11" s="838"/>
      <c r="BE11" s="838"/>
      <c r="BF11" s="100"/>
      <c r="BG11" s="100"/>
      <c r="BH11" s="100"/>
      <c r="BI11" s="38"/>
    </row>
    <row r="12" spans="1:62" ht="16.5" customHeight="1" x14ac:dyDescent="0.35">
      <c r="A12" s="2596" t="s">
        <v>4</v>
      </c>
      <c r="B12" s="2598" t="s">
        <v>6</v>
      </c>
      <c r="C12" s="83"/>
      <c r="D12" s="50"/>
      <c r="E12" s="50"/>
      <c r="F12" s="1257"/>
      <c r="H12" s="2421" t="s">
        <v>90</v>
      </c>
      <c r="I12" s="2618"/>
      <c r="J12" s="1448" t="s">
        <v>79</v>
      </c>
      <c r="K12" s="1448" t="s">
        <v>80</v>
      </c>
      <c r="L12" s="1726"/>
      <c r="M12" s="1449">
        <v>5</v>
      </c>
      <c r="N12" s="1449"/>
      <c r="O12" s="1450">
        <v>6</v>
      </c>
      <c r="P12" s="100"/>
      <c r="Q12" s="100"/>
      <c r="R12" s="100"/>
      <c r="S12" s="100"/>
      <c r="T12" s="100"/>
      <c r="U12" s="100"/>
      <c r="V12" s="100"/>
      <c r="W12" s="100"/>
      <c r="X12" s="100"/>
      <c r="Y12" s="100"/>
      <c r="Z12" s="100"/>
      <c r="AA12" s="100"/>
      <c r="AB12" s="100"/>
      <c r="AC12" s="100"/>
      <c r="AD12" s="100"/>
      <c r="AE12" s="100"/>
      <c r="AF12" s="100"/>
      <c r="AG12" s="100"/>
      <c r="AH12" s="100"/>
      <c r="AI12" s="100"/>
      <c r="AJ12" s="100"/>
      <c r="AK12" s="100"/>
      <c r="AL12" s="100"/>
      <c r="AM12" s="100"/>
      <c r="AN12" s="100"/>
      <c r="AO12" s="100"/>
      <c r="AP12" s="100"/>
      <c r="AQ12" s="100"/>
      <c r="AR12" s="100"/>
      <c r="AS12" s="100"/>
      <c r="AT12" s="100"/>
      <c r="AU12" s="100"/>
      <c r="AV12" s="100"/>
      <c r="AW12" s="100"/>
      <c r="AX12" s="100"/>
      <c r="AY12" s="838"/>
      <c r="AZ12" s="838"/>
      <c r="BA12" s="838"/>
      <c r="BB12" s="838"/>
      <c r="BC12" s="838"/>
      <c r="BD12" s="838"/>
      <c r="BE12" s="100"/>
      <c r="BF12" s="100"/>
      <c r="BG12" s="100"/>
      <c r="BH12" s="38"/>
    </row>
    <row r="13" spans="1:62" ht="16.5" customHeight="1" thickBot="1" x14ac:dyDescent="0.4">
      <c r="A13" s="2597"/>
      <c r="B13" s="2599"/>
      <c r="C13" s="83"/>
      <c r="D13" s="50"/>
      <c r="E13" s="50"/>
      <c r="F13" s="1257"/>
      <c r="H13" s="2420">
        <v>3</v>
      </c>
      <c r="I13" s="2418" t="s">
        <v>80</v>
      </c>
      <c r="J13" s="1730"/>
      <c r="K13" s="1730"/>
      <c r="L13" s="1726"/>
      <c r="M13" s="1449"/>
      <c r="N13" s="1449"/>
      <c r="O13" s="1450"/>
      <c r="P13" s="100"/>
      <c r="Q13" s="100"/>
      <c r="R13" s="100"/>
      <c r="S13" s="100"/>
      <c r="T13" s="847"/>
      <c r="U13" s="100"/>
      <c r="V13" s="100"/>
      <c r="W13" s="100"/>
      <c r="X13" s="100"/>
      <c r="Y13" s="100"/>
      <c r="Z13" s="224"/>
      <c r="AA13" s="100"/>
      <c r="AB13" s="100"/>
      <c r="AC13" s="100"/>
      <c r="AD13" s="100"/>
      <c r="AE13" s="100"/>
      <c r="AF13" s="100"/>
      <c r="AG13" s="100"/>
      <c r="AH13" s="100"/>
      <c r="AI13" s="100"/>
      <c r="AJ13" s="100"/>
      <c r="AK13" s="100"/>
      <c r="AL13" s="100"/>
      <c r="AM13" s="100"/>
      <c r="AN13" s="100"/>
      <c r="AO13" s="100"/>
      <c r="AP13" s="100"/>
      <c r="AQ13" s="100"/>
      <c r="AR13" s="100"/>
      <c r="AS13" s="100"/>
      <c r="AT13" s="100"/>
      <c r="AU13" s="100"/>
      <c r="AV13" s="100"/>
      <c r="AW13" s="100"/>
      <c r="AX13" s="100"/>
      <c r="AY13" s="838"/>
      <c r="AZ13" s="838"/>
      <c r="BA13" s="838"/>
      <c r="BB13" s="838"/>
      <c r="BC13" s="838"/>
      <c r="BD13" s="838"/>
      <c r="BE13" s="100"/>
      <c r="BF13" s="100"/>
      <c r="BG13" s="100"/>
      <c r="BH13" s="38"/>
    </row>
    <row r="14" spans="1:62" ht="16.149999999999999" customHeight="1" thickBot="1" x14ac:dyDescent="0.4">
      <c r="A14" s="2597"/>
      <c r="B14" s="2600"/>
      <c r="C14" s="83"/>
      <c r="D14" s="53"/>
      <c r="E14" s="53"/>
      <c r="F14" s="1432"/>
      <c r="G14" s="1726"/>
      <c r="H14" s="1730"/>
      <c r="I14" s="1730"/>
      <c r="J14" s="1730"/>
      <c r="K14" s="1730"/>
      <c r="L14" s="1730"/>
      <c r="M14" s="1730"/>
      <c r="N14" s="1732"/>
      <c r="O14" s="1258"/>
      <c r="P14" s="1258"/>
      <c r="Q14" s="1434"/>
      <c r="R14" s="100"/>
      <c r="S14" s="100"/>
      <c r="T14" s="100"/>
      <c r="U14" s="100"/>
      <c r="V14" s="100"/>
      <c r="W14" s="100"/>
      <c r="X14" s="100"/>
      <c r="Y14" s="100"/>
      <c r="Z14" s="100"/>
      <c r="AA14" s="100"/>
      <c r="AB14" s="224"/>
      <c r="AC14" s="100"/>
      <c r="AD14" s="100"/>
      <c r="AE14" s="100"/>
      <c r="AF14" s="100"/>
      <c r="AG14" s="100"/>
      <c r="AH14" s="100"/>
      <c r="AI14" s="100"/>
      <c r="AJ14" s="100"/>
      <c r="AK14" s="100"/>
      <c r="AL14" s="100"/>
      <c r="AM14" s="100"/>
      <c r="AN14" s="100"/>
      <c r="AO14" s="100"/>
      <c r="AP14" s="100"/>
      <c r="AQ14" s="100"/>
      <c r="AR14" s="100"/>
      <c r="AS14" s="100"/>
      <c r="AT14" s="100"/>
      <c r="AU14" s="100"/>
      <c r="AV14" s="100"/>
      <c r="AW14" s="100"/>
      <c r="AX14" s="100"/>
      <c r="AY14" s="100"/>
      <c r="AZ14" s="100"/>
      <c r="BA14" s="838"/>
      <c r="BB14" s="838"/>
      <c r="BC14" s="838"/>
      <c r="BD14" s="838"/>
      <c r="BE14" s="838"/>
      <c r="BF14" s="838"/>
      <c r="BG14" s="100"/>
      <c r="BH14" s="100"/>
      <c r="BI14" s="100"/>
      <c r="BJ14" s="38"/>
    </row>
    <row r="15" spans="1:62" ht="15" hidden="1" customHeight="1" x14ac:dyDescent="0.25">
      <c r="A15" s="1707"/>
      <c r="B15" s="1711" t="s">
        <v>6</v>
      </c>
      <c r="C15" s="50"/>
      <c r="D15" s="4"/>
      <c r="E15" s="4"/>
      <c r="F15" s="1257"/>
      <c r="G15" s="1733"/>
      <c r="H15" s="1733"/>
      <c r="I15" s="1733"/>
      <c r="J15" s="1733"/>
      <c r="K15" s="1733"/>
      <c r="L15" s="1734"/>
      <c r="M15" s="1734"/>
      <c r="N15" s="1735" t="e">
        <f>IF(N14=12,0,IF(AND($P$6&lt;&gt;$P$5,$N$6&lt;7,$N$5&lt;7,$N$5&gt;#REF!),12-6+$N$6,IF(AND($P$5=$P$6,$N$5&gt;=7,$N$6&lt;=12),0,IF(AND($P$6=$P$5,$N$5&lt;7,$N$6&lt;7),0,IF(AND($P$5=$P$6,$N$5&lt;7,$N$6&lt;=12),$N$6-6,IF(AND($P$5&lt;&gt;$P$6,$N$6&lt;7,$N$5&gt;=7),0,IF(AND($P$5&lt;&gt;$P$6,$N$6&lt;=7,$N$5&lt;7),12-N14,IF(AND($P$6&lt;&gt;$P$5,$N$5&gt;=7,$N$6&gt;=7,$N$6&gt;$N$5),12-N14,IF(AND($P$6&lt;&gt;$P$5,$N$5&gt;7,$N$6&lt;$N$5),12-N14,IF(AND($P$6&lt;&gt;$P$5,$N$6&gt;=7,$N$5&gt;7),$N$6-7,IF(AND($P$6&lt;&gt;$P$5,$N$5&lt;=7,$N$6&gt;=7),12-N14)))))))))))</f>
        <v>#REF!</v>
      </c>
      <c r="O15" s="28"/>
      <c r="P15" s="28"/>
      <c r="Q15" s="242"/>
      <c r="R15" s="100"/>
      <c r="S15" s="100"/>
      <c r="T15" s="100"/>
      <c r="U15" s="100"/>
      <c r="V15" s="100"/>
      <c r="W15" s="100"/>
      <c r="X15" s="100"/>
      <c r="Y15" s="100"/>
      <c r="Z15" s="100"/>
      <c r="AA15" s="100"/>
      <c r="AB15" s="100"/>
      <c r="AC15" s="100"/>
      <c r="AD15" s="100"/>
      <c r="AE15" s="100"/>
      <c r="AF15" s="100"/>
      <c r="AG15" s="100"/>
      <c r="AH15" s="100"/>
      <c r="AI15" s="100"/>
      <c r="AJ15" s="100"/>
      <c r="AK15" s="100"/>
      <c r="AL15" s="100"/>
      <c r="AM15" s="100"/>
      <c r="AN15" s="100"/>
      <c r="AO15" s="100"/>
      <c r="AP15" s="100"/>
      <c r="AQ15" s="100"/>
      <c r="AR15" s="100"/>
      <c r="AS15" s="100"/>
      <c r="AT15" s="100"/>
      <c r="AU15" s="100"/>
      <c r="AV15" s="100"/>
      <c r="AW15" s="100"/>
      <c r="AX15" s="100"/>
      <c r="AY15" s="100"/>
      <c r="AZ15" s="838"/>
      <c r="BA15" s="838"/>
      <c r="BB15" s="838"/>
      <c r="BC15" s="838"/>
      <c r="BD15" s="838"/>
      <c r="BE15" s="838"/>
      <c r="BF15" s="100"/>
      <c r="BG15" s="100"/>
      <c r="BH15" s="100"/>
      <c r="BI15" s="38"/>
    </row>
    <row r="16" spans="1:62" ht="15.75" hidden="1" customHeight="1" x14ac:dyDescent="0.25">
      <c r="A16" s="1707"/>
      <c r="B16" s="1711" t="s">
        <v>5</v>
      </c>
      <c r="C16" s="50"/>
      <c r="D16" s="4"/>
      <c r="E16" s="4"/>
      <c r="F16" s="1257"/>
      <c r="G16" s="1733"/>
      <c r="H16" s="1733"/>
      <c r="I16" s="1733"/>
      <c r="J16" s="1733"/>
      <c r="K16" s="1733"/>
      <c r="L16" s="1734"/>
      <c r="M16" s="1734"/>
      <c r="N16" s="1734"/>
      <c r="O16" s="28"/>
      <c r="P16" s="28"/>
      <c r="Q16" s="242"/>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838"/>
      <c r="BA16" s="838"/>
      <c r="BB16" s="838"/>
      <c r="BC16" s="838"/>
      <c r="BD16" s="838"/>
      <c r="BE16" s="838"/>
      <c r="BF16" s="100"/>
      <c r="BG16" s="100"/>
      <c r="BH16" s="100"/>
      <c r="BI16" s="38"/>
    </row>
    <row r="17" spans="1:67" hidden="1" x14ac:dyDescent="0.25">
      <c r="A17" s="1707"/>
      <c r="B17" s="1711" t="s">
        <v>43</v>
      </c>
      <c r="C17" s="50"/>
      <c r="D17" s="4"/>
      <c r="E17" s="4"/>
      <c r="F17" s="1257"/>
      <c r="G17" s="1733"/>
      <c r="H17" s="1733"/>
      <c r="I17" s="1733"/>
      <c r="J17" s="1733"/>
      <c r="K17" s="1733"/>
      <c r="L17" s="1734"/>
      <c r="M17" s="1734"/>
      <c r="N17" s="1734"/>
      <c r="O17" s="28"/>
      <c r="P17" s="28"/>
      <c r="Q17" s="242"/>
      <c r="R17" s="100"/>
      <c r="S17" s="100"/>
      <c r="T17" s="100"/>
      <c r="U17" s="100"/>
      <c r="V17" s="100"/>
      <c r="W17" s="100"/>
      <c r="X17" s="100"/>
      <c r="Y17" s="100"/>
      <c r="Z17" s="100"/>
      <c r="AA17" s="100"/>
      <c r="AB17" s="100"/>
      <c r="AC17" s="100"/>
      <c r="AD17" s="100"/>
      <c r="AE17" s="100"/>
      <c r="AF17" s="100"/>
      <c r="AG17" s="100"/>
      <c r="AH17" s="100"/>
      <c r="AI17" s="100"/>
      <c r="AJ17" s="100"/>
      <c r="AK17" s="100"/>
      <c r="AL17" s="100"/>
      <c r="AM17" s="100"/>
      <c r="AN17" s="100"/>
      <c r="AO17" s="100"/>
      <c r="AP17" s="100"/>
      <c r="AQ17" s="100"/>
      <c r="AR17" s="100"/>
      <c r="AS17" s="100"/>
      <c r="AT17" s="100"/>
      <c r="AU17" s="100"/>
      <c r="AV17" s="100"/>
      <c r="AW17" s="100"/>
      <c r="AX17" s="100"/>
      <c r="AY17" s="100"/>
      <c r="AZ17" s="838"/>
      <c r="BA17" s="838"/>
      <c r="BB17" s="838"/>
      <c r="BC17" s="838"/>
      <c r="BD17" s="838"/>
      <c r="BE17" s="838"/>
      <c r="BF17" s="100"/>
      <c r="BG17" s="100"/>
      <c r="BH17" s="100"/>
      <c r="BI17" s="38"/>
    </row>
    <row r="18" spans="1:67" hidden="1" x14ac:dyDescent="0.25">
      <c r="A18" s="1707"/>
      <c r="B18" s="1712" t="s">
        <v>89</v>
      </c>
      <c r="C18" s="50"/>
      <c r="D18" s="50"/>
      <c r="E18" s="50"/>
      <c r="F18" s="1257"/>
      <c r="G18" s="1734"/>
      <c r="H18" s="1734"/>
      <c r="I18" s="1734"/>
      <c r="J18" s="1734"/>
      <c r="K18" s="1734"/>
      <c r="L18" s="1734"/>
      <c r="M18" s="1734"/>
      <c r="N18" s="1734"/>
      <c r="O18" s="52"/>
      <c r="P18" s="52"/>
      <c r="Q18" s="238"/>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0"/>
      <c r="AO18" s="100"/>
      <c r="AP18" s="100"/>
      <c r="AQ18" s="100"/>
      <c r="AR18" s="100"/>
      <c r="AS18" s="100"/>
      <c r="AT18" s="100"/>
      <c r="AU18" s="100"/>
      <c r="AV18" s="100"/>
      <c r="AW18" s="100"/>
      <c r="AX18" s="100"/>
      <c r="AY18" s="100"/>
      <c r="AZ18" s="838"/>
      <c r="BA18" s="838"/>
      <c r="BB18" s="838"/>
      <c r="BC18" s="838"/>
      <c r="BD18" s="838"/>
      <c r="BE18" s="838"/>
      <c r="BF18" s="100"/>
      <c r="BG18" s="100"/>
      <c r="BH18" s="100"/>
      <c r="BI18" s="38"/>
    </row>
    <row r="19" spans="1:67" hidden="1" x14ac:dyDescent="0.25">
      <c r="A19" s="1707"/>
      <c r="B19" s="1712" t="s">
        <v>104</v>
      </c>
      <c r="C19" s="50"/>
      <c r="D19" s="50"/>
      <c r="E19" s="50"/>
      <c r="F19" s="1257"/>
      <c r="G19" s="1734"/>
      <c r="H19" s="1734"/>
      <c r="I19" s="1734"/>
      <c r="J19" s="1734"/>
      <c r="K19" s="1734"/>
      <c r="L19" s="1734"/>
      <c r="M19" s="1734"/>
      <c r="N19" s="1734"/>
      <c r="O19" s="52"/>
      <c r="P19" s="52"/>
      <c r="Q19" s="238"/>
      <c r="R19" s="100"/>
      <c r="S19" s="100"/>
      <c r="T19" s="100"/>
      <c r="U19" s="100"/>
      <c r="V19" s="100"/>
      <c r="W19" s="100"/>
      <c r="X19" s="100"/>
      <c r="Y19" s="100"/>
      <c r="Z19" s="100"/>
      <c r="AA19" s="100"/>
      <c r="AB19" s="100"/>
      <c r="AC19" s="100"/>
      <c r="AD19" s="100"/>
      <c r="AE19" s="100"/>
      <c r="AF19" s="100"/>
      <c r="AG19" s="100"/>
      <c r="AH19" s="100"/>
      <c r="AI19" s="100"/>
      <c r="AJ19" s="100"/>
      <c r="AK19" s="100"/>
      <c r="AL19" s="100"/>
      <c r="AM19" s="100"/>
      <c r="AN19" s="100"/>
      <c r="AO19" s="100"/>
      <c r="AP19" s="100"/>
      <c r="AQ19" s="100"/>
      <c r="AR19" s="100"/>
      <c r="AS19" s="100"/>
      <c r="AT19" s="100"/>
      <c r="AU19" s="100"/>
      <c r="AV19" s="100"/>
      <c r="AW19" s="100"/>
      <c r="AX19" s="100"/>
      <c r="AY19" s="100"/>
      <c r="AZ19" s="838"/>
      <c r="BA19" s="838"/>
      <c r="BB19" s="838"/>
      <c r="BC19" s="838"/>
      <c r="BD19" s="838"/>
      <c r="BE19" s="838"/>
      <c r="BF19" s="100"/>
      <c r="BG19" s="100"/>
      <c r="BH19" s="100"/>
      <c r="BI19" s="38"/>
    </row>
    <row r="20" spans="1:67" ht="15.75" hidden="1" thickBot="1" x14ac:dyDescent="0.3">
      <c r="A20" s="1707"/>
      <c r="B20" s="1712" t="s">
        <v>125</v>
      </c>
      <c r="C20" s="50"/>
      <c r="D20" s="50"/>
      <c r="E20" s="50"/>
      <c r="F20" s="1257"/>
      <c r="G20" s="1734"/>
      <c r="H20" s="1734"/>
      <c r="I20" s="1734"/>
      <c r="J20" s="1734"/>
      <c r="K20" s="1734"/>
      <c r="L20" s="1734"/>
      <c r="M20" s="1734"/>
      <c r="N20" s="1734"/>
      <c r="O20" s="52"/>
      <c r="P20" s="52"/>
      <c r="Q20" s="238"/>
      <c r="R20" s="100"/>
      <c r="S20" s="100"/>
      <c r="T20" s="100"/>
      <c r="U20" s="100"/>
      <c r="V20" s="100"/>
      <c r="W20" s="100"/>
      <c r="X20" s="100"/>
      <c r="Y20" s="100"/>
      <c r="Z20" s="100"/>
      <c r="AA20" s="100"/>
      <c r="AB20" s="100"/>
      <c r="AC20" s="100"/>
      <c r="AD20" s="100"/>
      <c r="AE20" s="100"/>
      <c r="AF20" s="100"/>
      <c r="AG20" s="100"/>
      <c r="AH20" s="100"/>
      <c r="AI20" s="100"/>
      <c r="AJ20" s="100"/>
      <c r="AK20" s="100"/>
      <c r="AL20" s="100"/>
      <c r="AM20" s="100"/>
      <c r="AN20" s="100"/>
      <c r="AO20" s="100"/>
      <c r="AP20" s="100"/>
      <c r="AQ20" s="100"/>
      <c r="AR20" s="100"/>
      <c r="AS20" s="100"/>
      <c r="AT20" s="100"/>
      <c r="AU20" s="100"/>
      <c r="AV20" s="100"/>
      <c r="AW20" s="100"/>
      <c r="AX20" s="100"/>
      <c r="AY20" s="100"/>
      <c r="AZ20" s="838"/>
      <c r="BA20" s="838"/>
      <c r="BB20" s="838"/>
      <c r="BC20" s="838"/>
      <c r="BD20" s="838"/>
      <c r="BE20" s="838"/>
      <c r="BF20" s="100"/>
      <c r="BG20" s="100"/>
      <c r="BH20" s="100"/>
      <c r="BI20" s="38"/>
    </row>
    <row r="21" spans="1:67" s="25" customFormat="1" ht="16.5" thickBot="1" x14ac:dyDescent="0.3">
      <c r="A21" s="1708" t="s">
        <v>226</v>
      </c>
      <c r="B21" s="1957">
        <v>33</v>
      </c>
      <c r="C21" s="84"/>
      <c r="D21" s="91"/>
      <c r="E21" s="91"/>
      <c r="F21" s="1433"/>
      <c r="G21" s="1736"/>
      <c r="H21" s="1737" t="s">
        <v>131</v>
      </c>
      <c r="I21" s="1954"/>
      <c r="J21" s="1738"/>
      <c r="K21" s="2627" t="s">
        <v>37</v>
      </c>
      <c r="L21" s="2628"/>
      <c r="M21" s="2628"/>
      <c r="N21" s="2629"/>
      <c r="O21" s="1451"/>
      <c r="P21" s="1451"/>
      <c r="Q21" s="1452"/>
      <c r="R21" s="840"/>
      <c r="S21" s="840"/>
      <c r="T21" s="849"/>
      <c r="U21" s="840"/>
      <c r="V21" s="840"/>
      <c r="W21" s="840"/>
      <c r="X21" s="840"/>
      <c r="Y21" s="840"/>
      <c r="Z21" s="840"/>
      <c r="AA21" s="840"/>
      <c r="AB21" s="840"/>
      <c r="AC21" s="840"/>
      <c r="AD21" s="840"/>
      <c r="AE21" s="840"/>
      <c r="AF21" s="840"/>
      <c r="AG21" s="840"/>
      <c r="AH21" s="840"/>
      <c r="AI21" s="840"/>
      <c r="AJ21" s="840"/>
      <c r="AK21" s="840"/>
      <c r="AL21" s="840"/>
      <c r="AM21" s="840"/>
      <c r="AN21" s="840"/>
      <c r="AO21" s="840"/>
      <c r="AP21" s="840"/>
      <c r="AQ21" s="840"/>
      <c r="AR21" s="840"/>
      <c r="AS21" s="840"/>
      <c r="AT21" s="840"/>
      <c r="AU21" s="840"/>
      <c r="AV21" s="840"/>
      <c r="AW21" s="840"/>
      <c r="AX21" s="840"/>
      <c r="AY21" s="840"/>
      <c r="AZ21" s="838"/>
      <c r="BA21" s="838"/>
      <c r="BB21" s="838"/>
      <c r="BC21" s="838"/>
      <c r="BD21" s="838"/>
      <c r="BE21" s="838"/>
      <c r="BF21" s="840"/>
      <c r="BG21" s="840"/>
      <c r="BH21" s="840"/>
      <c r="BI21" s="877"/>
    </row>
    <row r="22" spans="1:67" ht="15.75" hidden="1" customHeight="1" thickBot="1" x14ac:dyDescent="0.3">
      <c r="A22" s="1709"/>
      <c r="B22" s="1713"/>
      <c r="C22" s="50"/>
      <c r="D22" s="50"/>
      <c r="E22" s="50"/>
      <c r="F22" s="50"/>
      <c r="G22" s="1739">
        <v>0</v>
      </c>
      <c r="H22" s="1740"/>
      <c r="I22" s="1741"/>
      <c r="J22" s="1742"/>
      <c r="K22" s="1743"/>
      <c r="L22" s="1744"/>
      <c r="M22" s="1744"/>
      <c r="N22" s="1745"/>
      <c r="O22" s="1453">
        <v>8</v>
      </c>
      <c r="P22" s="1453">
        <v>9</v>
      </c>
      <c r="Q22" s="1454">
        <v>10</v>
      </c>
      <c r="R22" s="841">
        <v>11</v>
      </c>
      <c r="S22" s="841">
        <v>12</v>
      </c>
      <c r="T22" s="841">
        <v>13</v>
      </c>
      <c r="U22" s="841">
        <v>14</v>
      </c>
      <c r="V22" s="841"/>
      <c r="W22" s="841"/>
      <c r="X22" s="841"/>
      <c r="Y22" s="841"/>
      <c r="Z22" s="841"/>
      <c r="AA22" s="841"/>
      <c r="AB22" s="841"/>
      <c r="AC22" s="841"/>
      <c r="AD22" s="841"/>
      <c r="AE22" s="841"/>
      <c r="AF22" s="841"/>
      <c r="AG22" s="841"/>
      <c r="AH22" s="841"/>
      <c r="AI22" s="841"/>
      <c r="AJ22" s="841"/>
      <c r="AK22" s="841"/>
      <c r="AL22" s="841"/>
      <c r="AM22" s="841"/>
      <c r="AN22" s="841"/>
      <c r="AO22" s="841"/>
      <c r="AP22" s="841"/>
      <c r="AQ22" s="841"/>
      <c r="AR22" s="841"/>
      <c r="AS22" s="841"/>
      <c r="AT22" s="841"/>
      <c r="AU22" s="100"/>
      <c r="AV22" s="100"/>
      <c r="AW22" s="100"/>
      <c r="AX22" s="100"/>
      <c r="AY22" s="100"/>
      <c r="AZ22" s="838"/>
      <c r="BA22" s="838"/>
      <c r="BB22" s="838"/>
      <c r="BC22" s="838"/>
      <c r="BD22" s="838"/>
      <c r="BE22" s="838"/>
      <c r="BF22" s="100"/>
      <c r="BG22" s="100"/>
      <c r="BH22" s="100"/>
      <c r="BI22" s="52">
        <v>54</v>
      </c>
      <c r="BJ22" s="49">
        <v>55</v>
      </c>
      <c r="BK22" s="49">
        <v>56</v>
      </c>
      <c r="BL22" s="49">
        <v>57</v>
      </c>
      <c r="BM22" s="49">
        <v>58</v>
      </c>
      <c r="BN22" s="49">
        <v>59</v>
      </c>
      <c r="BO22" s="49">
        <v>60</v>
      </c>
    </row>
    <row r="23" spans="1:67" ht="16.149999999999999" customHeight="1" thickBot="1" x14ac:dyDescent="0.3">
      <c r="A23" s="1709"/>
      <c r="B23" s="1714"/>
      <c r="C23" s="1257"/>
      <c r="D23" s="1257"/>
      <c r="E23" s="1257"/>
      <c r="F23" s="1257"/>
      <c r="G23" s="1730"/>
      <c r="H23" s="1746" t="s">
        <v>130</v>
      </c>
      <c r="I23" s="1747">
        <f>'Detailed Totals'!E124</f>
        <v>0</v>
      </c>
      <c r="J23" s="1748"/>
      <c r="K23" s="1749" t="s">
        <v>8</v>
      </c>
      <c r="L23" s="1750">
        <f>I23*B25</f>
        <v>0</v>
      </c>
      <c r="M23" s="1751" t="s">
        <v>38</v>
      </c>
      <c r="N23" s="1752">
        <f>$L$23-'Cover Sheet and Summary'!J69</f>
        <v>0</v>
      </c>
      <c r="O23" s="1258"/>
      <c r="P23" s="1258"/>
      <c r="Q23" s="1434"/>
      <c r="R23" s="100"/>
      <c r="S23" s="100"/>
      <c r="T23" s="100"/>
      <c r="U23" s="100"/>
      <c r="V23" s="100"/>
      <c r="W23" s="100"/>
      <c r="X23" s="100"/>
      <c r="Y23" s="100"/>
      <c r="Z23" s="100"/>
      <c r="AA23" s="100"/>
      <c r="AB23" s="100"/>
      <c r="AC23" s="100"/>
      <c r="AD23" s="100"/>
      <c r="AE23" s="100"/>
      <c r="AF23" s="100"/>
      <c r="AG23" s="100"/>
      <c r="AH23" s="100"/>
      <c r="AI23" s="100"/>
      <c r="AJ23" s="100"/>
      <c r="AK23" s="100"/>
      <c r="AL23" s="100"/>
      <c r="AM23" s="100"/>
      <c r="AN23" s="100"/>
      <c r="AO23" s="100"/>
      <c r="AP23" s="100"/>
      <c r="AQ23" s="100"/>
      <c r="AR23" s="100"/>
      <c r="AS23" s="100"/>
      <c r="AT23" s="100"/>
      <c r="AU23" s="100"/>
      <c r="AV23" s="100"/>
      <c r="AW23" s="100"/>
      <c r="AX23" s="100"/>
      <c r="AY23" s="100"/>
      <c r="AZ23" s="838"/>
      <c r="BA23" s="838"/>
      <c r="BB23" s="838"/>
      <c r="BC23" s="838"/>
      <c r="BD23" s="838"/>
      <c r="BE23" s="838"/>
      <c r="BF23" s="100"/>
      <c r="BG23" s="100"/>
      <c r="BH23" s="100"/>
      <c r="BI23" s="38"/>
    </row>
    <row r="24" spans="1:67" ht="16.149999999999999" customHeight="1" thickBot="1" x14ac:dyDescent="0.4">
      <c r="A24" s="1777" t="s">
        <v>7</v>
      </c>
      <c r="B24" s="1715"/>
      <c r="C24" s="1442"/>
      <c r="D24" s="1442"/>
      <c r="E24" s="1442"/>
      <c r="F24" s="1442"/>
      <c r="G24" s="1753"/>
      <c r="H24" s="1746" t="s">
        <v>224</v>
      </c>
      <c r="I24" s="1747">
        <f>'Detailed Totals'!C124</f>
        <v>0</v>
      </c>
      <c r="J24" s="1748"/>
      <c r="K24" s="1754" t="s">
        <v>16</v>
      </c>
      <c r="L24" s="1755">
        <f>I23*B26</f>
        <v>0</v>
      </c>
      <c r="M24" s="1756" t="s">
        <v>38</v>
      </c>
      <c r="N24" s="1927">
        <f>L24-SUM('Cover Sheet and Summary'!I69,'Cover Sheet and Summary'!K69)</f>
        <v>0</v>
      </c>
      <c r="O24" s="1258"/>
      <c r="P24" s="1258"/>
      <c r="Q24" s="1447"/>
      <c r="R24" s="847"/>
      <c r="S24" s="847"/>
      <c r="T24" s="847"/>
      <c r="U24" s="847"/>
      <c r="V24" s="847"/>
      <c r="W24" s="847"/>
      <c r="X24" s="847"/>
      <c r="Y24" s="847"/>
      <c r="Z24" s="847"/>
      <c r="AA24" s="847"/>
      <c r="AB24" s="100"/>
      <c r="AC24" s="100"/>
      <c r="AD24" s="100"/>
      <c r="AE24" s="100"/>
      <c r="AF24" s="100"/>
      <c r="AG24" s="100"/>
      <c r="AH24" s="100"/>
      <c r="AI24" s="100"/>
      <c r="AJ24" s="100"/>
      <c r="AK24" s="100"/>
      <c r="AL24" s="100"/>
      <c r="AM24" s="100"/>
      <c r="AN24" s="100"/>
      <c r="AO24" s="100"/>
      <c r="AP24" s="100"/>
      <c r="AQ24" s="100"/>
      <c r="AR24" s="100"/>
      <c r="AS24" s="100"/>
      <c r="AT24" s="100"/>
      <c r="AU24" s="100"/>
      <c r="AV24" s="100"/>
      <c r="AW24" s="100"/>
      <c r="AX24" s="100"/>
      <c r="AY24" s="100"/>
      <c r="AZ24" s="838"/>
      <c r="BA24" s="838"/>
      <c r="BB24" s="838"/>
      <c r="BC24" s="838"/>
      <c r="BD24" s="838"/>
      <c r="BE24" s="838"/>
      <c r="BF24" s="100"/>
      <c r="BG24" s="100"/>
      <c r="BH24" s="100"/>
      <c r="BI24" s="38"/>
    </row>
    <row r="25" spans="1:67" ht="15.75" thickBot="1" x14ac:dyDescent="0.3">
      <c r="A25" s="1780" t="s">
        <v>8</v>
      </c>
      <c r="B25" s="1716">
        <v>1</v>
      </c>
      <c r="C25" s="95"/>
      <c r="D25" s="95"/>
      <c r="E25" s="95"/>
      <c r="F25" s="1263"/>
      <c r="G25" s="1753"/>
      <c r="H25" s="1757" t="s">
        <v>133</v>
      </c>
      <c r="I25" s="1758">
        <f>SUM('Detailed Totals'!B124,'Detailed Totals'!D124)</f>
        <v>0</v>
      </c>
      <c r="J25" s="1759"/>
      <c r="K25" s="1759"/>
      <c r="L25" s="1759"/>
      <c r="M25" s="1759"/>
      <c r="N25" s="1759"/>
      <c r="O25" s="1265"/>
      <c r="P25" s="1265"/>
      <c r="Q25" s="1443"/>
      <c r="R25" s="850"/>
      <c r="S25" s="850"/>
      <c r="T25" s="100"/>
      <c r="U25" s="100"/>
      <c r="V25" s="100"/>
      <c r="W25" s="100"/>
      <c r="X25" s="100"/>
      <c r="Y25" s="100"/>
      <c r="Z25" s="100"/>
      <c r="AA25" s="100"/>
      <c r="AB25" s="100"/>
      <c r="AC25" s="100"/>
      <c r="AD25" s="100"/>
      <c r="AE25" s="100"/>
      <c r="AF25" s="100"/>
      <c r="AG25" s="100"/>
      <c r="AH25" s="100"/>
      <c r="AI25" s="100"/>
      <c r="AJ25" s="100"/>
      <c r="AK25" s="100"/>
      <c r="AL25" s="875"/>
      <c r="AM25" s="100"/>
      <c r="AN25" s="100"/>
      <c r="AO25" s="100"/>
      <c r="AP25" s="100"/>
      <c r="AQ25" s="100"/>
      <c r="AR25" s="100"/>
      <c r="AS25" s="100"/>
      <c r="AT25" s="100"/>
      <c r="AU25" s="100"/>
      <c r="AV25" s="842"/>
      <c r="AW25" s="100"/>
      <c r="AX25" s="100"/>
      <c r="AY25" s="838"/>
      <c r="AZ25" s="838"/>
      <c r="BA25" s="838"/>
      <c r="BB25" s="838"/>
      <c r="BC25" s="838"/>
      <c r="BD25" s="838"/>
      <c r="BE25" s="100"/>
      <c r="BF25" s="100"/>
      <c r="BG25" s="100"/>
      <c r="BH25" s="38"/>
    </row>
    <row r="26" spans="1:67" ht="15.75" thickBot="1" x14ac:dyDescent="0.3">
      <c r="A26" s="1783" t="s">
        <v>9</v>
      </c>
      <c r="B26" s="1717">
        <f>100%-B25</f>
        <v>0</v>
      </c>
      <c r="C26" s="96"/>
      <c r="D26" s="96"/>
      <c r="E26" s="96"/>
      <c r="F26" s="1267"/>
      <c r="G26" s="1264"/>
      <c r="H26" s="1952" t="s">
        <v>302</v>
      </c>
      <c r="I26" s="1953">
        <f>I23-I21</f>
        <v>0</v>
      </c>
      <c r="J26" s="1265"/>
      <c r="K26" s="2633" t="s">
        <v>334</v>
      </c>
      <c r="L26" s="2634"/>
      <c r="M26" s="2635"/>
      <c r="N26" s="2304">
        <f>SUM('BP1'!BG196,'BP2'!BY197,'BP3'!BL197,'BP4'!BK197,'BP5'!BK197,'BP5'!BK197)</f>
        <v>0</v>
      </c>
      <c r="O26" s="1265"/>
      <c r="P26" s="1265"/>
      <c r="Q26" s="1443"/>
      <c r="R26" s="850"/>
      <c r="S26" s="850"/>
      <c r="T26" s="850"/>
      <c r="U26" s="100"/>
      <c r="V26" s="100"/>
      <c r="W26" s="100"/>
      <c r="X26" s="100"/>
      <c r="Y26" s="100"/>
      <c r="Z26" s="100"/>
      <c r="AA26" s="100"/>
      <c r="AB26" s="100"/>
      <c r="AC26" s="100"/>
      <c r="AD26" s="100"/>
      <c r="AE26" s="100"/>
      <c r="AF26" s="100"/>
      <c r="AG26" s="100"/>
      <c r="AH26" s="100"/>
      <c r="AI26" s="100"/>
      <c r="AJ26" s="100"/>
      <c r="AK26" s="100"/>
      <c r="AL26" s="100"/>
      <c r="AM26" s="100"/>
      <c r="AN26" s="100"/>
      <c r="AO26" s="100"/>
      <c r="AP26" s="100"/>
      <c r="AQ26" s="100"/>
      <c r="AR26" s="100"/>
      <c r="AS26" s="100"/>
      <c r="AT26" s="100"/>
      <c r="AU26" s="100"/>
      <c r="AV26" s="100"/>
      <c r="AW26" s="100"/>
      <c r="AX26" s="100"/>
      <c r="AY26" s="100"/>
      <c r="AZ26" s="838"/>
      <c r="BA26" s="838"/>
      <c r="BB26" s="838"/>
      <c r="BC26" s="838"/>
      <c r="BD26" s="838"/>
      <c r="BE26" s="838"/>
      <c r="BF26" s="100"/>
      <c r="BG26" s="100"/>
      <c r="BH26" s="100"/>
      <c r="BI26" s="38"/>
    </row>
    <row r="27" spans="1:67" ht="15.75" thickBot="1" x14ac:dyDescent="0.3">
      <c r="A27" s="1785" t="s">
        <v>225</v>
      </c>
      <c r="B27" s="1717" t="str">
        <f>IF(B12="TFC Unrecovered Indirect","Yes","No")</f>
        <v>No</v>
      </c>
      <c r="C27" s="96"/>
      <c r="D27" s="221" t="s">
        <v>79</v>
      </c>
      <c r="E27" s="221"/>
      <c r="F27" s="1273" t="s">
        <v>80</v>
      </c>
      <c r="G27" s="1264"/>
      <c r="H27" s="1265"/>
      <c r="I27" s="1265"/>
      <c r="J27" s="1265"/>
      <c r="K27" s="2633" t="s">
        <v>325</v>
      </c>
      <c r="L27" s="2634"/>
      <c r="M27" s="2635"/>
      <c r="N27" s="2306" t="str">
        <f>IF(N26=0,"",N26/L69)</f>
        <v/>
      </c>
      <c r="O27" s="1265"/>
      <c r="P27" s="1265"/>
      <c r="Q27" s="1443"/>
      <c r="R27" s="850"/>
      <c r="S27" s="850"/>
      <c r="T27" s="850"/>
      <c r="U27" s="1119"/>
      <c r="V27" s="100"/>
      <c r="W27" s="100"/>
      <c r="X27" s="100"/>
      <c r="Y27" s="100"/>
      <c r="Z27" s="100"/>
      <c r="AA27" s="100"/>
      <c r="AB27" s="100"/>
      <c r="AC27" s="100"/>
      <c r="AD27" s="100"/>
      <c r="AE27" s="100"/>
      <c r="AF27" s="100"/>
      <c r="AG27" s="100"/>
      <c r="AH27" s="100"/>
      <c r="AI27" s="100"/>
      <c r="AJ27" s="100"/>
      <c r="AK27" s="100"/>
      <c r="AL27" s="100"/>
      <c r="AM27" s="100"/>
      <c r="AN27" s="100"/>
      <c r="AO27" s="100"/>
      <c r="AP27" s="100"/>
      <c r="AQ27" s="100"/>
      <c r="AR27" s="100"/>
      <c r="AS27" s="100"/>
      <c r="AT27" s="100"/>
      <c r="AU27" s="100"/>
      <c r="AV27" s="100"/>
      <c r="AW27" s="100"/>
      <c r="AX27" s="100"/>
      <c r="AY27" s="100"/>
      <c r="AZ27" s="838"/>
      <c r="BA27" s="838"/>
      <c r="BB27" s="838"/>
      <c r="BC27" s="838"/>
      <c r="BD27" s="838"/>
      <c r="BE27" s="838"/>
      <c r="BF27" s="100"/>
      <c r="BG27" s="100"/>
      <c r="BH27" s="100"/>
      <c r="BI27" s="38"/>
    </row>
    <row r="28" spans="1:67" ht="16.149999999999999" customHeight="1" x14ac:dyDescent="0.35">
      <c r="A28" s="1435"/>
      <c r="B28" s="1267"/>
      <c r="C28" s="1267"/>
      <c r="D28" s="1267"/>
      <c r="E28" s="1267"/>
      <c r="F28" s="1267"/>
      <c r="G28" s="1264"/>
      <c r="H28" s="1428"/>
      <c r="I28" s="1428"/>
      <c r="J28" s="1428"/>
      <c r="K28" s="1428"/>
      <c r="L28" s="1428"/>
      <c r="M28" s="1428"/>
      <c r="N28" s="1428"/>
      <c r="O28" s="1428"/>
      <c r="P28" s="1428"/>
      <c r="Q28" s="1434"/>
      <c r="R28" s="850"/>
      <c r="S28" s="850"/>
      <c r="T28" s="850"/>
      <c r="U28" s="850"/>
      <c r="V28" s="100"/>
      <c r="W28" s="100"/>
      <c r="X28" s="100"/>
      <c r="Y28" s="100"/>
      <c r="Z28" s="100"/>
      <c r="AA28" s="100"/>
      <c r="AB28" s="100"/>
      <c r="AC28" s="100"/>
      <c r="AD28" s="100"/>
      <c r="AE28" s="100"/>
      <c r="AF28" s="100"/>
      <c r="AG28" s="100"/>
      <c r="AH28" s="100"/>
      <c r="AI28" s="100"/>
      <c r="AJ28" s="100"/>
      <c r="AK28" s="100"/>
      <c r="AL28" s="100"/>
      <c r="AM28" s="100"/>
      <c r="AN28" s="100"/>
      <c r="AO28" s="100"/>
      <c r="AP28" s="100"/>
      <c r="AQ28" s="100"/>
      <c r="AR28" s="100"/>
      <c r="AS28" s="100"/>
      <c r="AT28" s="100"/>
      <c r="AU28" s="100"/>
      <c r="AV28" s="100"/>
      <c r="AW28" s="100"/>
      <c r="AX28" s="100"/>
      <c r="AY28" s="100"/>
      <c r="AZ28" s="838"/>
      <c r="BA28" s="838"/>
      <c r="BB28" s="838"/>
      <c r="BC28" s="838"/>
      <c r="BD28" s="838"/>
      <c r="BE28" s="838"/>
      <c r="BF28" s="100"/>
      <c r="BG28" s="100"/>
      <c r="BH28" s="100"/>
      <c r="BI28" s="38"/>
    </row>
    <row r="29" spans="1:67" ht="15.75" thickBot="1" x14ac:dyDescent="0.3">
      <c r="A29" s="1436"/>
      <c r="B29" s="1437"/>
      <c r="C29" s="1437"/>
      <c r="D29" s="1437"/>
      <c r="E29" s="1437"/>
      <c r="F29" s="1437"/>
      <c r="G29" s="1438"/>
      <c r="H29" s="1439"/>
      <c r="I29" s="1439"/>
      <c r="J29" s="1439"/>
      <c r="K29" s="1439"/>
      <c r="L29" s="1439"/>
      <c r="M29" s="1439"/>
      <c r="N29" s="1439"/>
      <c r="O29" s="1439"/>
      <c r="P29" s="1440"/>
      <c r="Q29" s="1441"/>
      <c r="R29" s="850"/>
      <c r="S29" s="850"/>
      <c r="T29" s="850"/>
      <c r="U29" s="850"/>
      <c r="V29" s="100"/>
      <c r="W29" s="100"/>
      <c r="X29" s="100"/>
      <c r="Y29" s="100"/>
      <c r="Z29" s="100"/>
      <c r="AA29" s="100"/>
      <c r="AB29" s="100"/>
      <c r="AC29" s="100"/>
      <c r="AD29" s="100"/>
      <c r="AE29" s="100"/>
      <c r="AF29" s="100"/>
      <c r="AG29" s="100"/>
      <c r="AH29" s="100"/>
      <c r="AI29" s="100"/>
      <c r="AJ29" s="100"/>
      <c r="AK29" s="100"/>
      <c r="AL29" s="100"/>
      <c r="AM29" s="100"/>
      <c r="AN29" s="100"/>
      <c r="AO29" s="100"/>
      <c r="AP29" s="100"/>
      <c r="AQ29" s="100"/>
      <c r="AR29" s="100"/>
      <c r="AS29" s="100"/>
      <c r="AT29" s="100"/>
      <c r="AU29" s="100"/>
      <c r="AV29" s="100"/>
      <c r="AW29" s="100"/>
      <c r="AX29" s="100"/>
      <c r="AY29" s="100"/>
      <c r="AZ29" s="838"/>
      <c r="BA29" s="838"/>
      <c r="BB29" s="838"/>
      <c r="BC29" s="838"/>
      <c r="BD29" s="838"/>
      <c r="BE29" s="838"/>
      <c r="BF29" s="100"/>
      <c r="BG29" s="100"/>
      <c r="BH29" s="100"/>
      <c r="BI29" s="38"/>
    </row>
    <row r="30" spans="1:67" ht="0.75" customHeight="1" x14ac:dyDescent="0.25">
      <c r="S30" s="100"/>
      <c r="T30" s="100"/>
      <c r="U30" s="100"/>
      <c r="V30" s="100"/>
      <c r="W30" s="100"/>
      <c r="X30" s="100"/>
      <c r="Y30" s="100"/>
      <c r="Z30" s="100"/>
      <c r="AA30" s="100"/>
      <c r="AB30" s="100"/>
      <c r="AC30" s="100"/>
      <c r="AD30" s="100"/>
      <c r="AE30" s="100"/>
      <c r="AF30" s="100"/>
      <c r="AG30" s="100"/>
      <c r="AH30" s="100"/>
      <c r="AI30" s="100"/>
      <c r="AJ30" s="100"/>
      <c r="AK30" s="100"/>
      <c r="AL30" s="100"/>
      <c r="AM30" s="100"/>
      <c r="AN30" s="100"/>
      <c r="AO30" s="100"/>
      <c r="AP30" s="100"/>
      <c r="AQ30" s="100"/>
      <c r="AR30" s="100"/>
      <c r="AS30" s="100"/>
      <c r="AT30" s="100"/>
      <c r="AU30" s="100"/>
      <c r="AV30" s="100"/>
      <c r="AW30" s="100"/>
      <c r="AX30" s="100"/>
      <c r="AY30" s="100"/>
      <c r="AZ30" s="100"/>
      <c r="BA30" s="100"/>
      <c r="BB30" s="100"/>
      <c r="BC30" s="100"/>
      <c r="BD30" s="100"/>
      <c r="BE30" s="100"/>
      <c r="BF30" s="100"/>
      <c r="BG30" s="100"/>
      <c r="BH30" s="100"/>
      <c r="BI30" s="38"/>
    </row>
    <row r="31" spans="1:67" ht="15" hidden="1" customHeight="1" x14ac:dyDescent="0.25">
      <c r="G31" s="16"/>
      <c r="H31">
        <v>1</v>
      </c>
      <c r="I31">
        <v>2</v>
      </c>
      <c r="J31">
        <v>3</v>
      </c>
      <c r="K31">
        <v>4</v>
      </c>
      <c r="L31" s="38">
        <v>5</v>
      </c>
      <c r="S31" s="100"/>
      <c r="T31" s="100"/>
      <c r="U31" s="100"/>
      <c r="V31" s="100"/>
      <c r="W31" s="100"/>
      <c r="X31" s="100"/>
      <c r="Y31" s="100"/>
      <c r="Z31" s="100"/>
      <c r="AA31" s="100"/>
      <c r="AB31" s="100"/>
      <c r="AC31" s="100"/>
      <c r="AD31" s="100"/>
      <c r="AE31" s="100"/>
      <c r="AF31" s="100"/>
      <c r="AG31" s="100"/>
      <c r="AH31" s="100"/>
      <c r="AI31" s="100"/>
      <c r="AJ31" s="100"/>
      <c r="AK31" s="100"/>
      <c r="AL31" s="100"/>
      <c r="AM31" s="100"/>
      <c r="AN31" s="100"/>
      <c r="AO31" s="100"/>
      <c r="AP31" s="100"/>
      <c r="AQ31" s="100"/>
      <c r="AR31" s="100"/>
      <c r="AS31" s="100"/>
      <c r="AT31" s="100"/>
      <c r="AU31" s="100"/>
      <c r="AV31" s="100"/>
      <c r="AW31" s="100"/>
      <c r="AX31" s="100"/>
      <c r="AY31" s="100"/>
      <c r="AZ31" s="100"/>
      <c r="BA31" s="100"/>
      <c r="BB31" s="100"/>
      <c r="BC31" s="100"/>
      <c r="BD31" s="100"/>
      <c r="BE31" s="100"/>
      <c r="BF31" s="100"/>
      <c r="BG31" s="100"/>
      <c r="BH31" s="100"/>
      <c r="BI31" s="38"/>
    </row>
    <row r="32" spans="1:67" ht="15" hidden="1" customHeight="1" x14ac:dyDescent="0.25">
      <c r="H32">
        <v>1</v>
      </c>
      <c r="I32">
        <v>2</v>
      </c>
      <c r="J32">
        <v>3</v>
      </c>
      <c r="K32">
        <v>4</v>
      </c>
      <c r="L32" s="38">
        <v>5</v>
      </c>
      <c r="M32" s="100">
        <v>6</v>
      </c>
      <c r="N32" s="100">
        <v>7</v>
      </c>
      <c r="O32" s="100">
        <v>8</v>
      </c>
      <c r="P32" s="100">
        <v>9</v>
      </c>
      <c r="Q32" s="100">
        <v>10</v>
      </c>
      <c r="R32" s="100">
        <v>11</v>
      </c>
      <c r="S32" s="100">
        <v>12</v>
      </c>
      <c r="T32" s="100"/>
      <c r="U32" s="100"/>
      <c r="BF32" s="2"/>
    </row>
    <row r="33" spans="8:60" ht="15" hidden="1" customHeight="1" x14ac:dyDescent="0.25">
      <c r="H33">
        <v>2012</v>
      </c>
      <c r="I33">
        <v>2013</v>
      </c>
      <c r="J33">
        <v>2014</v>
      </c>
      <c r="K33">
        <v>2015</v>
      </c>
      <c r="L33" s="38">
        <v>2016</v>
      </c>
      <c r="M33" s="100">
        <v>2017</v>
      </c>
      <c r="N33" s="100">
        <v>2018</v>
      </c>
      <c r="O33" s="100">
        <v>2019</v>
      </c>
      <c r="P33" s="100">
        <v>2020</v>
      </c>
      <c r="Q33" s="100">
        <v>2021</v>
      </c>
      <c r="R33" s="100">
        <v>2022</v>
      </c>
      <c r="S33" s="100">
        <v>2023</v>
      </c>
      <c r="T33" s="100">
        <v>2024</v>
      </c>
      <c r="U33" s="100">
        <v>2025</v>
      </c>
      <c r="BF33" s="2"/>
    </row>
    <row r="34" spans="8:60" ht="15" hidden="1" customHeight="1" x14ac:dyDescent="0.25">
      <c r="H34">
        <v>1</v>
      </c>
      <c r="I34">
        <v>2</v>
      </c>
      <c r="J34">
        <v>3</v>
      </c>
      <c r="K34">
        <v>4</v>
      </c>
      <c r="L34" s="100">
        <v>5</v>
      </c>
      <c r="M34" s="100">
        <v>6</v>
      </c>
      <c r="N34" s="100">
        <v>7</v>
      </c>
      <c r="O34" s="100">
        <v>8</v>
      </c>
      <c r="P34" s="100">
        <v>9</v>
      </c>
      <c r="Q34" s="100">
        <v>10</v>
      </c>
      <c r="R34" s="100">
        <v>11</v>
      </c>
      <c r="S34" s="100">
        <v>12</v>
      </c>
      <c r="T34" s="100">
        <v>13</v>
      </c>
      <c r="U34" s="100">
        <v>14</v>
      </c>
      <c r="V34" s="100">
        <v>15</v>
      </c>
      <c r="W34" s="100">
        <v>16</v>
      </c>
      <c r="X34" s="100">
        <v>17</v>
      </c>
      <c r="Y34" s="100">
        <v>18</v>
      </c>
      <c r="Z34" s="100">
        <v>19</v>
      </c>
      <c r="AA34" s="100">
        <v>20</v>
      </c>
      <c r="AB34" s="100">
        <v>21</v>
      </c>
      <c r="AC34" s="100">
        <v>22</v>
      </c>
      <c r="AD34" s="100">
        <v>23</v>
      </c>
      <c r="AE34" s="100">
        <v>24</v>
      </c>
      <c r="AF34" s="100">
        <v>25</v>
      </c>
      <c r="AG34" s="100">
        <v>26</v>
      </c>
      <c r="AH34" s="100">
        <v>27</v>
      </c>
      <c r="AI34" s="100">
        <v>28</v>
      </c>
      <c r="AJ34" s="100">
        <v>29</v>
      </c>
      <c r="AK34" s="100">
        <v>30</v>
      </c>
      <c r="AL34" s="100">
        <v>31</v>
      </c>
      <c r="AM34" s="100">
        <v>32</v>
      </c>
      <c r="AN34" s="100">
        <v>33</v>
      </c>
      <c r="AO34" s="100">
        <v>34</v>
      </c>
      <c r="AP34" s="100">
        <v>35</v>
      </c>
      <c r="AQ34" s="100">
        <v>36</v>
      </c>
      <c r="AR34" s="100">
        <v>34</v>
      </c>
      <c r="AS34" s="100">
        <v>38</v>
      </c>
      <c r="AT34" s="100">
        <v>39</v>
      </c>
      <c r="AU34" s="100">
        <v>40</v>
      </c>
      <c r="AV34" s="100">
        <v>41</v>
      </c>
      <c r="AW34" s="100">
        <v>42</v>
      </c>
      <c r="AX34" s="100">
        <v>43</v>
      </c>
      <c r="AY34" s="100">
        <v>44</v>
      </c>
      <c r="AZ34" s="100">
        <v>45</v>
      </c>
      <c r="BA34" s="100">
        <v>46</v>
      </c>
      <c r="BB34" s="100">
        <v>47</v>
      </c>
      <c r="BC34" s="100">
        <v>48</v>
      </c>
      <c r="BD34" s="100">
        <v>49</v>
      </c>
      <c r="BE34" s="100">
        <v>50</v>
      </c>
      <c r="BF34" s="2"/>
    </row>
    <row r="35" spans="8:60" ht="15" hidden="1" customHeight="1" x14ac:dyDescent="0.25">
      <c r="S35" s="100"/>
      <c r="T35" s="100"/>
      <c r="U35" s="100"/>
      <c r="BF35" s="2"/>
    </row>
    <row r="36" spans="8:60" ht="15" hidden="1" customHeight="1" x14ac:dyDescent="0.25">
      <c r="S36" s="100"/>
      <c r="T36" s="100"/>
      <c r="U36" s="100"/>
      <c r="BF36" s="2"/>
    </row>
    <row r="37" spans="8:60" ht="15" hidden="1" customHeight="1" x14ac:dyDescent="0.25">
      <c r="S37" s="100"/>
      <c r="T37" s="100"/>
      <c r="U37" s="100"/>
    </row>
    <row r="38" spans="8:60" ht="5.25" hidden="1" customHeight="1" thickBot="1" x14ac:dyDescent="0.3">
      <c r="S38" s="100"/>
      <c r="T38" s="100"/>
      <c r="U38" s="100"/>
    </row>
    <row r="39" spans="8:60" ht="15" hidden="1" customHeight="1" x14ac:dyDescent="0.25">
      <c r="H39" s="580" t="s">
        <v>168</v>
      </c>
      <c r="I39" s="2630">
        <f>'Cover Sheet and Summary'!B5:I5</f>
        <v>0</v>
      </c>
      <c r="J39" s="2631"/>
      <c r="K39" s="2631"/>
      <c r="L39" s="2632"/>
      <c r="S39" s="100"/>
      <c r="T39" s="100"/>
      <c r="U39" s="100"/>
    </row>
    <row r="40" spans="8:60" ht="15" hidden="1" customHeight="1" x14ac:dyDescent="0.25">
      <c r="H40" s="581" t="s">
        <v>169</v>
      </c>
      <c r="I40" s="2636" t="e">
        <f>'Cover Sheet and Summary'!B6:G6</f>
        <v>#VALUE!</v>
      </c>
      <c r="J40" s="2638"/>
      <c r="K40" s="2638"/>
      <c r="L40" s="2639"/>
      <c r="S40" s="100"/>
      <c r="T40" s="100"/>
      <c r="U40" s="100"/>
    </row>
    <row r="41" spans="8:60" ht="15" hidden="1" customHeight="1" x14ac:dyDescent="0.25">
      <c r="H41" s="581" t="s">
        <v>8</v>
      </c>
      <c r="I41" s="2636">
        <f>'Cover Sheet and Summary'!I6</f>
        <v>0</v>
      </c>
      <c r="J41" s="2637"/>
      <c r="K41" s="52"/>
      <c r="L41" s="238"/>
      <c r="S41" s="100"/>
      <c r="T41" s="100"/>
      <c r="U41" s="100"/>
    </row>
    <row r="42" spans="8:60" ht="30" customHeight="1" thickBot="1" x14ac:dyDescent="0.3">
      <c r="H42" s="2621" t="s">
        <v>243</v>
      </c>
      <c r="I42" s="2622"/>
      <c r="J42" s="2622"/>
      <c r="K42" s="2622"/>
      <c r="L42" s="2623"/>
      <c r="M42" s="1190">
        <v>0</v>
      </c>
      <c r="S42" s="100"/>
      <c r="T42" s="100"/>
      <c r="U42" s="100"/>
    </row>
    <row r="43" spans="8:60" ht="30" customHeight="1" thickBot="1" x14ac:dyDescent="0.4">
      <c r="H43" s="2435" t="s">
        <v>158</v>
      </c>
      <c r="I43" s="2436" t="s">
        <v>9</v>
      </c>
      <c r="J43" s="2433" t="s">
        <v>8</v>
      </c>
      <c r="K43" s="2436" t="s">
        <v>151</v>
      </c>
      <c r="L43" s="2434" t="s">
        <v>15</v>
      </c>
      <c r="M43" s="1122">
        <v>1</v>
      </c>
      <c r="S43" s="100"/>
      <c r="T43" s="100"/>
      <c r="U43" s="100"/>
    </row>
    <row r="44" spans="8:60" ht="30" customHeight="1" x14ac:dyDescent="0.35">
      <c r="H44" s="2437"/>
      <c r="I44" s="2438"/>
      <c r="J44" s="2439"/>
      <c r="K44" s="2438"/>
      <c r="L44" s="2440"/>
      <c r="M44" s="1122">
        <v>2</v>
      </c>
    </row>
    <row r="45" spans="8:60" ht="30" customHeight="1" x14ac:dyDescent="0.35">
      <c r="H45" s="2441" t="s">
        <v>165</v>
      </c>
      <c r="I45" s="2442">
        <f>'Detailed Totals'!B81</f>
        <v>0</v>
      </c>
      <c r="J45" s="2443">
        <f>'Detailed Totals'!C81</f>
        <v>0</v>
      </c>
      <c r="K45" s="2444"/>
      <c r="L45" s="2445">
        <f>'Detailed Totals'!E81</f>
        <v>0</v>
      </c>
      <c r="M45" s="1122">
        <v>3</v>
      </c>
      <c r="BH45" s="2"/>
    </row>
    <row r="46" spans="8:60" ht="30" customHeight="1" thickBot="1" x14ac:dyDescent="0.4">
      <c r="H46" s="2446" t="s">
        <v>40</v>
      </c>
      <c r="I46" s="2447">
        <f>'Detailed Totals'!B82</f>
        <v>0</v>
      </c>
      <c r="J46" s="2448">
        <f>'Detailed Totals'!C82</f>
        <v>0</v>
      </c>
      <c r="K46" s="2449"/>
      <c r="L46" s="2450">
        <f>'Detailed Totals'!E82</f>
        <v>0</v>
      </c>
      <c r="M46" s="1122">
        <v>4</v>
      </c>
      <c r="BH46" s="2"/>
    </row>
    <row r="47" spans="8:60" ht="30" customHeight="1" thickBot="1" x14ac:dyDescent="0.4">
      <c r="H47" s="2451" t="s">
        <v>164</v>
      </c>
      <c r="I47" s="2452">
        <f>'Detailed Totals'!B85</f>
        <v>0</v>
      </c>
      <c r="J47" s="2453">
        <f>'Detailed Totals'!C85</f>
        <v>0</v>
      </c>
      <c r="K47" s="2454"/>
      <c r="L47" s="2455">
        <f>'Detailed Totals'!E85</f>
        <v>0</v>
      </c>
      <c r="M47" s="1122">
        <v>5</v>
      </c>
      <c r="BH47" s="2"/>
    </row>
    <row r="48" spans="8:60" ht="30" customHeight="1" thickBot="1" x14ac:dyDescent="0.4">
      <c r="H48" s="2437"/>
      <c r="I48" s="2456"/>
      <c r="J48" s="2457"/>
      <c r="K48" s="2456"/>
      <c r="L48" s="2458"/>
      <c r="M48" s="1122">
        <v>6</v>
      </c>
      <c r="BH48" s="2"/>
    </row>
    <row r="49" spans="2:60" ht="30" customHeight="1" thickBot="1" x14ac:dyDescent="0.4">
      <c r="H49" s="2451" t="s">
        <v>23</v>
      </c>
      <c r="I49" s="2452">
        <f>'Detailed Totals'!B87</f>
        <v>0</v>
      </c>
      <c r="J49" s="2453">
        <f>'Detailed Totals'!C87</f>
        <v>0</v>
      </c>
      <c r="K49" s="2454"/>
      <c r="L49" s="2455">
        <f>'Detailed Totals'!E87</f>
        <v>0</v>
      </c>
      <c r="M49" s="1122">
        <v>7</v>
      </c>
      <c r="BH49" s="2"/>
    </row>
    <row r="50" spans="2:60" ht="30" customHeight="1" thickBot="1" x14ac:dyDescent="0.4">
      <c r="H50" s="2437"/>
      <c r="I50" s="2456"/>
      <c r="J50" s="2457"/>
      <c r="K50" s="2456"/>
      <c r="L50" s="2458"/>
      <c r="M50" s="1122">
        <v>8</v>
      </c>
      <c r="BH50" s="2"/>
    </row>
    <row r="51" spans="2:60" ht="30" customHeight="1" thickBot="1" x14ac:dyDescent="0.4">
      <c r="H51" s="2451" t="s">
        <v>159</v>
      </c>
      <c r="I51" s="2452">
        <f>'Detailed Totals'!B89</f>
        <v>0</v>
      </c>
      <c r="J51" s="2453">
        <f>'Detailed Totals'!C89</f>
        <v>0</v>
      </c>
      <c r="K51" s="2454"/>
      <c r="L51" s="2455">
        <f>'Detailed Totals'!E89</f>
        <v>0</v>
      </c>
      <c r="M51" s="1122">
        <v>9</v>
      </c>
      <c r="BH51" s="2"/>
    </row>
    <row r="52" spans="2:60" ht="30" customHeight="1" thickBot="1" x14ac:dyDescent="0.4">
      <c r="H52" s="2437"/>
      <c r="I52" s="2456"/>
      <c r="J52" s="2457"/>
      <c r="K52" s="2456"/>
      <c r="L52" s="2458"/>
      <c r="M52" s="1122">
        <v>10</v>
      </c>
      <c r="BH52" s="2"/>
    </row>
    <row r="53" spans="2:60" ht="30" customHeight="1" thickBot="1" x14ac:dyDescent="0.4">
      <c r="B53" s="1319"/>
      <c r="H53" s="2451" t="s">
        <v>25</v>
      </c>
      <c r="I53" s="2452">
        <f>'Detailed Totals'!B91</f>
        <v>0</v>
      </c>
      <c r="J53" s="2453">
        <f>'Detailed Totals'!C91</f>
        <v>0</v>
      </c>
      <c r="K53" s="2454"/>
      <c r="L53" s="2455">
        <f>'Detailed Totals'!E91</f>
        <v>0</v>
      </c>
      <c r="BH53" s="2"/>
    </row>
    <row r="54" spans="2:60" ht="30" customHeight="1" x14ac:dyDescent="0.35">
      <c r="B54" s="1319"/>
      <c r="H54" s="2437"/>
      <c r="I54" s="2456"/>
      <c r="J54" s="2457"/>
      <c r="K54" s="2456"/>
      <c r="L54" s="2458"/>
    </row>
    <row r="55" spans="2:60" ht="40.5" customHeight="1" x14ac:dyDescent="0.35">
      <c r="H55" s="2468" t="s">
        <v>26</v>
      </c>
      <c r="I55" s="2444"/>
      <c r="J55" s="2459"/>
      <c r="K55" s="2444"/>
      <c r="L55" s="2460"/>
    </row>
    <row r="56" spans="2:60" ht="49.5" customHeight="1" x14ac:dyDescent="0.35">
      <c r="H56" s="2469" t="s">
        <v>345</v>
      </c>
      <c r="I56" s="2442">
        <f>'Detailed Totals'!B94</f>
        <v>0</v>
      </c>
      <c r="J56" s="2443">
        <f>'Detailed Totals'!C94</f>
        <v>0</v>
      </c>
      <c r="K56" s="2444"/>
      <c r="L56" s="2445">
        <f>'Detailed Totals'!E94</f>
        <v>0</v>
      </c>
    </row>
    <row r="57" spans="2:60" ht="30" customHeight="1" x14ac:dyDescent="0.35">
      <c r="H57" s="2470" t="s">
        <v>160</v>
      </c>
      <c r="I57" s="2442">
        <f>'Detailed Totals'!B95</f>
        <v>0</v>
      </c>
      <c r="J57" s="2443">
        <f>'Detailed Totals'!C95</f>
        <v>0</v>
      </c>
      <c r="K57" s="2444"/>
      <c r="L57" s="2445">
        <f>'Detailed Totals'!E95</f>
        <v>0</v>
      </c>
    </row>
    <row r="58" spans="2:60" ht="30" customHeight="1" x14ac:dyDescent="0.35">
      <c r="H58" s="2470" t="s">
        <v>161</v>
      </c>
      <c r="I58" s="2442">
        <f>'Detailed Totals'!B96</f>
        <v>0</v>
      </c>
      <c r="J58" s="2443">
        <f>'Detailed Totals'!C96</f>
        <v>0</v>
      </c>
      <c r="K58" s="2444"/>
      <c r="L58" s="2445">
        <f>'Detailed Totals'!E96</f>
        <v>0</v>
      </c>
    </row>
    <row r="59" spans="2:60" ht="30" customHeight="1" x14ac:dyDescent="0.35">
      <c r="H59" s="2470" t="s">
        <v>162</v>
      </c>
      <c r="I59" s="2442">
        <f>'Detailed Totals'!B97</f>
        <v>0</v>
      </c>
      <c r="J59" s="2443">
        <f>'Detailed Totals'!C97</f>
        <v>0</v>
      </c>
      <c r="K59" s="2444"/>
      <c r="L59" s="2445">
        <f>'Detailed Totals'!E97</f>
        <v>0</v>
      </c>
    </row>
    <row r="60" spans="2:60" ht="30" customHeight="1" x14ac:dyDescent="0.35">
      <c r="H60" s="2470" t="s">
        <v>163</v>
      </c>
      <c r="I60" s="2442">
        <f>'Detailed Totals'!B98</f>
        <v>0</v>
      </c>
      <c r="J60" s="2443">
        <f>'Detailed Totals'!C98</f>
        <v>0</v>
      </c>
      <c r="K60" s="2461">
        <f>'Detailed Totals'!D98</f>
        <v>0</v>
      </c>
      <c r="L60" s="2445">
        <f>'Detailed Totals'!E98</f>
        <v>0</v>
      </c>
      <c r="BH60" s="2"/>
    </row>
    <row r="61" spans="2:60" ht="45" customHeight="1" thickBot="1" x14ac:dyDescent="0.4">
      <c r="H61" s="2471" t="s">
        <v>167</v>
      </c>
      <c r="I61" s="2449"/>
      <c r="J61" s="2462"/>
      <c r="K61" s="2447">
        <f>'Detailed Totals'!D105</f>
        <v>0</v>
      </c>
      <c r="L61" s="2450">
        <f>'Detailed Totals'!E105</f>
        <v>0</v>
      </c>
      <c r="BH61" s="2"/>
    </row>
    <row r="62" spans="2:60" ht="45" customHeight="1" thickBot="1" x14ac:dyDescent="0.4">
      <c r="H62" s="2472" t="s">
        <v>32</v>
      </c>
      <c r="I62" s="2452">
        <f>'Detailed Totals'!B107</f>
        <v>0</v>
      </c>
      <c r="J62" s="2453">
        <f>'Detailed Totals'!C107</f>
        <v>0</v>
      </c>
      <c r="K62" s="2463">
        <f>'Detailed Totals'!D107</f>
        <v>0</v>
      </c>
      <c r="L62" s="2455">
        <f>'Detailed Totals'!E107</f>
        <v>0</v>
      </c>
      <c r="BH62" s="2"/>
    </row>
    <row r="63" spans="2:60" ht="30" customHeight="1" thickBot="1" x14ac:dyDescent="0.4">
      <c r="H63" s="2437"/>
      <c r="I63" s="2456"/>
      <c r="J63" s="2457"/>
      <c r="K63" s="2456"/>
      <c r="L63" s="2458"/>
      <c r="BH63" s="2"/>
    </row>
    <row r="64" spans="2:60" ht="45" customHeight="1" thickBot="1" x14ac:dyDescent="0.4">
      <c r="H64" s="2472" t="s">
        <v>33</v>
      </c>
      <c r="I64" s="2452">
        <f>'Detailed Totals'!B110</f>
        <v>0</v>
      </c>
      <c r="J64" s="2453">
        <f>'Detailed Totals'!C110</f>
        <v>0</v>
      </c>
      <c r="K64" s="2452">
        <f>'Detailed Totals'!D107</f>
        <v>0</v>
      </c>
      <c r="L64" s="2455">
        <f>'Detailed Totals'!E110</f>
        <v>0</v>
      </c>
      <c r="BH64" s="2"/>
    </row>
    <row r="65" spans="1:60" ht="30" customHeight="1" thickBot="1" x14ac:dyDescent="0.4">
      <c r="H65" s="2437"/>
      <c r="I65" s="2456"/>
      <c r="J65" s="2457"/>
      <c r="K65" s="2456"/>
      <c r="L65" s="2458"/>
      <c r="BH65" s="2"/>
    </row>
    <row r="66" spans="1:60" ht="30" customHeight="1" thickBot="1" x14ac:dyDescent="0.4">
      <c r="H66" s="2451" t="s">
        <v>166</v>
      </c>
      <c r="I66" s="2454"/>
      <c r="J66" s="2453">
        <f>'Detailed Totals'!C118</f>
        <v>0</v>
      </c>
      <c r="K66" s="2454"/>
      <c r="L66" s="2455">
        <f>'Detailed Totals'!E118</f>
        <v>0</v>
      </c>
      <c r="BH66" s="2"/>
    </row>
    <row r="67" spans="1:60" ht="48" customHeight="1" x14ac:dyDescent="0.35">
      <c r="H67" s="2473" t="s">
        <v>198</v>
      </c>
      <c r="I67" s="2464">
        <f>'Detailed Totals'!B122</f>
        <v>0</v>
      </c>
      <c r="J67" s="2465"/>
      <c r="K67" s="2466"/>
      <c r="L67" s="2467">
        <f>'Detailed Totals'!E122</f>
        <v>0</v>
      </c>
      <c r="BH67" s="2"/>
    </row>
    <row r="68" spans="1:60" ht="30" customHeight="1" thickBot="1" x14ac:dyDescent="0.4">
      <c r="H68" s="2437"/>
      <c r="I68" s="2456"/>
      <c r="J68" s="2457"/>
      <c r="K68" s="2456"/>
      <c r="L68" s="2458"/>
      <c r="BF68" s="2"/>
      <c r="BG68" s="2"/>
      <c r="BH68" s="2"/>
    </row>
    <row r="69" spans="1:60" s="38" customFormat="1" ht="30" customHeight="1" thickBot="1" x14ac:dyDescent="0.4">
      <c r="A69"/>
      <c r="B69" s="3"/>
      <c r="C69" s="99"/>
      <c r="D69" s="3"/>
      <c r="E69" s="3"/>
      <c r="F69" s="3"/>
      <c r="G69"/>
      <c r="H69" s="2451" t="s">
        <v>36</v>
      </c>
      <c r="I69" s="2452">
        <f>'Detailed Totals'!B124</f>
        <v>0</v>
      </c>
      <c r="J69" s="2453">
        <f>'Detailed Totals'!C124</f>
        <v>0</v>
      </c>
      <c r="K69" s="2452">
        <f>'Detailed Totals'!D124</f>
        <v>0</v>
      </c>
      <c r="L69" s="2455">
        <f>'Detailed Totals'!E124</f>
        <v>0</v>
      </c>
      <c r="M69"/>
      <c r="N69"/>
      <c r="O69"/>
      <c r="P69"/>
      <c r="Q69"/>
      <c r="R69"/>
      <c r="S69"/>
      <c r="T69"/>
      <c r="V69"/>
      <c r="W69"/>
      <c r="X69"/>
      <c r="Y69"/>
      <c r="Z69"/>
      <c r="AA69"/>
      <c r="AB69"/>
      <c r="AC69"/>
      <c r="AD69"/>
      <c r="AE69"/>
      <c r="AF69"/>
      <c r="AG69"/>
      <c r="AH69"/>
      <c r="AI69"/>
      <c r="AJ69"/>
      <c r="AK69"/>
      <c r="AL69"/>
      <c r="AM69"/>
      <c r="AN69"/>
      <c r="AO69"/>
      <c r="AP69"/>
      <c r="AQ69"/>
      <c r="AR69"/>
      <c r="AS69"/>
      <c r="AT69"/>
      <c r="AU69"/>
      <c r="AV69"/>
      <c r="AW69"/>
      <c r="AX69"/>
      <c r="AY69"/>
      <c r="AZ69"/>
      <c r="BA69"/>
      <c r="BB69"/>
      <c r="BC69"/>
      <c r="BD69"/>
      <c r="BE69"/>
      <c r="BF69" s="100"/>
      <c r="BG69" s="100"/>
      <c r="BH69" s="100"/>
    </row>
    <row r="70" spans="1:60" s="10" customFormat="1" x14ac:dyDescent="0.25">
      <c r="A70"/>
      <c r="B70" s="3"/>
      <c r="C70" s="99"/>
      <c r="D70" s="3"/>
      <c r="E70" s="3"/>
      <c r="F70" s="3"/>
      <c r="G70"/>
      <c r="H70"/>
      <c r="I70"/>
      <c r="J70"/>
      <c r="K70"/>
      <c r="L70" s="38"/>
      <c r="M70"/>
      <c r="N70"/>
      <c r="O70"/>
      <c r="P70"/>
      <c r="Q70"/>
      <c r="R70"/>
      <c r="S70"/>
      <c r="T70"/>
      <c r="U70" s="38"/>
      <c r="V70"/>
      <c r="W70"/>
      <c r="X70"/>
      <c r="Y70"/>
      <c r="Z70"/>
      <c r="AA70"/>
      <c r="AB70"/>
      <c r="AC70"/>
      <c r="AD70"/>
      <c r="AE70"/>
      <c r="AF70"/>
      <c r="AG70"/>
      <c r="AH70"/>
      <c r="AI70"/>
      <c r="AJ70"/>
      <c r="AK70"/>
      <c r="AL70"/>
      <c r="AM70"/>
      <c r="AN70"/>
      <c r="AO70"/>
      <c r="AP70"/>
      <c r="AQ70"/>
      <c r="AR70"/>
      <c r="AS70"/>
      <c r="AT70"/>
      <c r="AU70"/>
      <c r="AV70"/>
      <c r="AW70"/>
      <c r="AX70"/>
      <c r="AY70"/>
      <c r="AZ70"/>
      <c r="BA70"/>
      <c r="BB70"/>
      <c r="BC70"/>
      <c r="BD70"/>
      <c r="BE70"/>
      <c r="BF70" s="1"/>
      <c r="BG70" s="1"/>
      <c r="BH70" s="1"/>
    </row>
    <row r="71" spans="1:60" s="10" customFormat="1" x14ac:dyDescent="0.25">
      <c r="A71"/>
      <c r="B71" s="3"/>
      <c r="C71" s="99"/>
      <c r="D71" s="3"/>
      <c r="E71" s="3"/>
      <c r="F71" s="3"/>
      <c r="G71"/>
      <c r="H71"/>
      <c r="I71"/>
      <c r="J71"/>
      <c r="K71"/>
      <c r="L71" s="38"/>
      <c r="M71"/>
      <c r="N71"/>
      <c r="O71"/>
      <c r="P71"/>
      <c r="Q71"/>
      <c r="R71"/>
      <c r="S71"/>
      <c r="T71"/>
      <c r="U71" s="38"/>
      <c r="V71"/>
      <c r="W71"/>
      <c r="X71"/>
      <c r="Y71"/>
      <c r="Z71"/>
      <c r="AA71"/>
      <c r="AB71"/>
      <c r="AC71"/>
      <c r="AD71"/>
      <c r="AE71"/>
      <c r="AF71"/>
      <c r="AG71"/>
      <c r="AH71"/>
      <c r="AI71"/>
      <c r="AJ71"/>
      <c r="AK71"/>
      <c r="AL71"/>
      <c r="AM71"/>
      <c r="AN71"/>
      <c r="AO71"/>
      <c r="AP71"/>
      <c r="AQ71"/>
      <c r="AR71"/>
      <c r="AS71"/>
      <c r="AT71"/>
      <c r="AU71"/>
      <c r="AV71"/>
      <c r="AW71"/>
      <c r="AX71"/>
      <c r="AY71"/>
      <c r="AZ71"/>
      <c r="BA71"/>
      <c r="BB71"/>
      <c r="BC71"/>
      <c r="BD71"/>
      <c r="BE71"/>
      <c r="BF71" s="1"/>
      <c r="BG71" s="1"/>
    </row>
    <row r="72" spans="1:60" x14ac:dyDescent="0.25">
      <c r="BF72" s="2"/>
      <c r="BG72" s="2"/>
    </row>
    <row r="73" spans="1:60" s="38" customFormat="1" ht="3" customHeight="1" x14ac:dyDescent="0.25">
      <c r="A73"/>
      <c r="B73" s="3"/>
      <c r="C73" s="99"/>
      <c r="D73" s="3"/>
      <c r="E73" s="3"/>
      <c r="F73" s="3"/>
      <c r="G73"/>
      <c r="H73"/>
      <c r="I73"/>
      <c r="J73"/>
      <c r="K73"/>
      <c r="M73"/>
      <c r="N73"/>
      <c r="O73"/>
      <c r="P73"/>
      <c r="Q73"/>
      <c r="R73"/>
      <c r="S73"/>
      <c r="T73"/>
      <c r="V73"/>
      <c r="W73"/>
      <c r="X73"/>
      <c r="Y73"/>
      <c r="Z73"/>
      <c r="AA73"/>
      <c r="AB73"/>
      <c r="AC73"/>
      <c r="AD73"/>
      <c r="AE73"/>
      <c r="AF73"/>
      <c r="AG73"/>
      <c r="AH73"/>
      <c r="AI73"/>
      <c r="AJ73"/>
      <c r="AK73"/>
      <c r="AL73"/>
      <c r="AM73"/>
      <c r="AN73"/>
      <c r="AO73"/>
      <c r="AP73"/>
      <c r="AQ73"/>
      <c r="AR73"/>
      <c r="AS73"/>
      <c r="AT73"/>
      <c r="AU73"/>
      <c r="AV73"/>
      <c r="AW73"/>
      <c r="AX73"/>
      <c r="AY73"/>
      <c r="AZ73"/>
      <c r="BA73"/>
      <c r="BB73"/>
      <c r="BC73"/>
      <c r="BD73"/>
      <c r="BE73"/>
      <c r="BF73" s="100"/>
      <c r="BG73" s="100"/>
    </row>
    <row r="74" spans="1:60" x14ac:dyDescent="0.25">
      <c r="BF74" s="2"/>
      <c r="BG74" s="2"/>
    </row>
    <row r="75" spans="1:60" ht="3" customHeight="1" x14ac:dyDescent="0.25"/>
    <row r="78" spans="1:60" x14ac:dyDescent="0.25">
      <c r="BG78" s="434"/>
    </row>
    <row r="79" spans="1:60" x14ac:dyDescent="0.25">
      <c r="BG79" s="434"/>
    </row>
    <row r="82" spans="1:59" s="38" customFormat="1" ht="3" customHeight="1" x14ac:dyDescent="0.25">
      <c r="A82"/>
      <c r="B82" s="3"/>
      <c r="C82" s="99"/>
      <c r="D82" s="3"/>
      <c r="E82" s="3"/>
      <c r="F82" s="3"/>
      <c r="G82"/>
      <c r="H82"/>
      <c r="I82"/>
      <c r="J82"/>
      <c r="K82"/>
      <c r="M82"/>
      <c r="N82"/>
      <c r="O82"/>
      <c r="P82"/>
      <c r="Q82"/>
      <c r="R82"/>
      <c r="S82"/>
      <c r="T82"/>
      <c r="V82"/>
      <c r="W82"/>
      <c r="X82"/>
      <c r="Y82"/>
      <c r="Z82"/>
      <c r="AA82"/>
      <c r="AB82"/>
      <c r="AC82"/>
      <c r="AD82"/>
      <c r="AE82"/>
      <c r="AF82"/>
      <c r="AG82"/>
      <c r="AH82"/>
      <c r="AI82"/>
      <c r="AJ82"/>
      <c r="AK82"/>
      <c r="AL82"/>
      <c r="AM82"/>
      <c r="AN82"/>
      <c r="AO82"/>
      <c r="AP82"/>
      <c r="AQ82"/>
      <c r="AR82"/>
      <c r="AS82"/>
      <c r="AT82"/>
      <c r="AU82"/>
      <c r="AV82"/>
      <c r="AW82"/>
      <c r="AX82"/>
      <c r="AY82"/>
      <c r="AZ82"/>
      <c r="BA82"/>
      <c r="BB82"/>
      <c r="BC82"/>
      <c r="BD82"/>
      <c r="BE82"/>
    </row>
    <row r="83" spans="1:59" s="10" customFormat="1" x14ac:dyDescent="0.25">
      <c r="A83"/>
      <c r="B83" s="3"/>
      <c r="C83" s="99"/>
      <c r="D83" s="3"/>
      <c r="E83" s="3"/>
      <c r="F83" s="3"/>
      <c r="G83"/>
      <c r="H83"/>
      <c r="I83"/>
      <c r="J83"/>
      <c r="K83"/>
      <c r="L83" s="38"/>
      <c r="M83"/>
      <c r="N83"/>
      <c r="O83"/>
      <c r="P83"/>
      <c r="Q83"/>
      <c r="R83"/>
      <c r="S83"/>
      <c r="T83"/>
      <c r="U83" s="38"/>
      <c r="V83"/>
      <c r="W83"/>
      <c r="X83"/>
      <c r="Y83"/>
      <c r="Z83"/>
      <c r="AA83"/>
      <c r="AB83"/>
      <c r="AC83"/>
      <c r="AD83"/>
      <c r="AE83"/>
      <c r="AF83"/>
      <c r="AG83"/>
      <c r="AH83"/>
      <c r="AI83"/>
      <c r="AJ83"/>
      <c r="AK83"/>
      <c r="AL83"/>
      <c r="AM83"/>
      <c r="AN83"/>
      <c r="AO83"/>
      <c r="AP83"/>
      <c r="AQ83"/>
      <c r="AR83"/>
      <c r="AS83"/>
      <c r="AT83"/>
      <c r="AU83"/>
      <c r="AV83"/>
      <c r="AW83"/>
      <c r="AX83"/>
      <c r="AY83"/>
      <c r="AZ83"/>
      <c r="BA83"/>
      <c r="BB83"/>
      <c r="BC83"/>
      <c r="BD83"/>
      <c r="BE83"/>
    </row>
    <row r="86" spans="1:59" s="38" customFormat="1" ht="4.5" customHeight="1" x14ac:dyDescent="0.25">
      <c r="A86"/>
      <c r="B86" s="3"/>
      <c r="C86" s="99"/>
      <c r="D86" s="3"/>
      <c r="E86" s="3"/>
      <c r="F86" s="3"/>
      <c r="G86"/>
      <c r="H86"/>
      <c r="I86"/>
      <c r="J86"/>
      <c r="K86"/>
      <c r="M86"/>
      <c r="N86"/>
      <c r="O86"/>
      <c r="P86"/>
      <c r="Q86"/>
      <c r="R86"/>
      <c r="S86"/>
      <c r="T86"/>
      <c r="V86"/>
      <c r="W86"/>
      <c r="X86"/>
      <c r="Y86"/>
      <c r="Z86"/>
      <c r="AA86"/>
      <c r="AB86"/>
      <c r="AC86"/>
      <c r="AD86"/>
      <c r="AE86"/>
      <c r="AF86"/>
      <c r="AG86"/>
      <c r="AH86"/>
      <c r="AI86"/>
      <c r="AJ86"/>
      <c r="AK86"/>
      <c r="AL86"/>
      <c r="AM86"/>
      <c r="AN86"/>
      <c r="AO86"/>
      <c r="AP86"/>
      <c r="AQ86"/>
      <c r="AR86"/>
      <c r="AS86"/>
      <c r="AT86"/>
      <c r="AU86"/>
      <c r="AV86"/>
      <c r="AW86"/>
      <c r="AX86"/>
      <c r="AY86"/>
      <c r="AZ86"/>
      <c r="BA86"/>
      <c r="BB86"/>
      <c r="BC86"/>
      <c r="BD86"/>
      <c r="BE86"/>
    </row>
    <row r="89" spans="1:59" s="38" customFormat="1" ht="4.5" customHeight="1" x14ac:dyDescent="0.25">
      <c r="A89"/>
      <c r="B89" s="3"/>
      <c r="C89" s="99"/>
      <c r="D89" s="3"/>
      <c r="E89" s="3"/>
      <c r="F89" s="3"/>
      <c r="G89"/>
      <c r="H89"/>
      <c r="I89"/>
      <c r="J89"/>
      <c r="K89"/>
      <c r="M89"/>
      <c r="N89"/>
      <c r="O89"/>
      <c r="P89"/>
      <c r="Q89"/>
      <c r="R89"/>
      <c r="S89"/>
      <c r="T89"/>
      <c r="V89"/>
      <c r="W89"/>
      <c r="X89"/>
      <c r="Y89"/>
      <c r="Z89"/>
      <c r="AA89"/>
      <c r="AB89"/>
      <c r="AC89"/>
      <c r="AD89"/>
      <c r="AE89"/>
      <c r="AF89"/>
      <c r="AG89"/>
      <c r="AH89"/>
      <c r="AI89"/>
      <c r="AJ89"/>
      <c r="AK89"/>
      <c r="AL89"/>
      <c r="AM89"/>
      <c r="AN89"/>
      <c r="AO89"/>
      <c r="AP89"/>
      <c r="AQ89"/>
      <c r="AR89"/>
      <c r="AS89"/>
      <c r="AT89"/>
      <c r="AU89"/>
      <c r="AV89"/>
      <c r="AW89"/>
      <c r="AX89"/>
      <c r="AY89"/>
      <c r="AZ89"/>
      <c r="BA89"/>
      <c r="BB89"/>
      <c r="BC89"/>
      <c r="BD89"/>
      <c r="BE89"/>
    </row>
    <row r="90" spans="1:59" s="38" customFormat="1" ht="14.25" customHeight="1" x14ac:dyDescent="0.25">
      <c r="A90"/>
      <c r="B90" s="3"/>
      <c r="C90" s="99"/>
      <c r="D90" s="3"/>
      <c r="E90" s="3"/>
      <c r="F90" s="3"/>
      <c r="G90"/>
      <c r="H90"/>
      <c r="I90"/>
      <c r="J90"/>
      <c r="K90"/>
      <c r="M90"/>
      <c r="N90"/>
      <c r="O90"/>
      <c r="P90"/>
      <c r="Q90"/>
      <c r="R90"/>
      <c r="S90"/>
      <c r="T90"/>
      <c r="V90"/>
      <c r="W90"/>
      <c r="X90"/>
      <c r="Y90"/>
      <c r="Z90"/>
      <c r="AA90"/>
      <c r="AB90"/>
      <c r="AC90"/>
      <c r="AD90"/>
      <c r="AE90"/>
      <c r="AF90"/>
      <c r="AG90"/>
      <c r="AH90"/>
      <c r="AI90"/>
      <c r="AJ90"/>
      <c r="AK90"/>
      <c r="AL90"/>
      <c r="AM90"/>
      <c r="AN90"/>
      <c r="AO90"/>
      <c r="AP90"/>
      <c r="AQ90"/>
      <c r="AR90"/>
      <c r="AS90"/>
      <c r="AT90"/>
      <c r="AU90"/>
      <c r="AV90"/>
      <c r="AW90"/>
      <c r="AX90"/>
      <c r="AY90"/>
      <c r="AZ90"/>
      <c r="BA90"/>
      <c r="BB90"/>
      <c r="BC90"/>
      <c r="BD90"/>
      <c r="BE90"/>
    </row>
    <row r="92" spans="1:59" s="165" customFormat="1" ht="6.75" customHeight="1" x14ac:dyDescent="0.25">
      <c r="A92"/>
      <c r="B92" s="3"/>
      <c r="C92" s="99"/>
      <c r="D92" s="3"/>
      <c r="E92" s="3"/>
      <c r="F92" s="3"/>
      <c r="G92"/>
      <c r="H92"/>
      <c r="I92"/>
      <c r="J92"/>
      <c r="K92"/>
      <c r="L92" s="38"/>
      <c r="M92"/>
      <c r="N92"/>
      <c r="O92"/>
      <c r="P92"/>
      <c r="Q92"/>
      <c r="R92"/>
      <c r="S92"/>
      <c r="T92"/>
      <c r="U92" s="38"/>
      <c r="V92"/>
      <c r="W92"/>
      <c r="X92"/>
      <c r="Y92"/>
      <c r="Z92"/>
      <c r="AA92"/>
      <c r="AB92"/>
      <c r="AC92"/>
      <c r="AD92"/>
      <c r="AE92"/>
      <c r="AF92"/>
      <c r="AG92"/>
      <c r="AH92"/>
      <c r="AI92"/>
      <c r="AJ92"/>
      <c r="AK92"/>
      <c r="AL92"/>
      <c r="AM92"/>
      <c r="AN92"/>
      <c r="AO92"/>
      <c r="AP92"/>
      <c r="AQ92"/>
      <c r="AR92"/>
      <c r="AS92"/>
      <c r="AT92"/>
      <c r="AU92"/>
      <c r="AV92"/>
      <c r="AW92"/>
      <c r="AX92"/>
      <c r="AY92"/>
      <c r="AZ92"/>
      <c r="BA92"/>
      <c r="BB92"/>
      <c r="BC92"/>
      <c r="BD92"/>
      <c r="BE92"/>
    </row>
    <row r="93" spans="1:59" s="165" customFormat="1" ht="6.75" customHeight="1" x14ac:dyDescent="0.25">
      <c r="A93"/>
      <c r="B93" s="3"/>
      <c r="C93" s="99"/>
      <c r="D93" s="3"/>
      <c r="E93" s="3"/>
      <c r="F93" s="3"/>
      <c r="G93"/>
      <c r="H93"/>
      <c r="I93"/>
      <c r="J93"/>
      <c r="K93"/>
      <c r="L93" s="38"/>
      <c r="M93"/>
      <c r="N93"/>
      <c r="O93"/>
      <c r="P93"/>
      <c r="Q93"/>
      <c r="R93"/>
      <c r="S93"/>
      <c r="T93"/>
      <c r="U93" s="38"/>
      <c r="V93"/>
      <c r="W93"/>
      <c r="X93"/>
      <c r="Y93"/>
      <c r="Z93"/>
      <c r="AA93"/>
      <c r="AB93"/>
      <c r="AC93"/>
      <c r="AD93"/>
      <c r="AE93"/>
      <c r="AF93"/>
      <c r="AG93"/>
      <c r="AH93"/>
      <c r="AI93"/>
      <c r="AJ93"/>
      <c r="AK93"/>
      <c r="AL93"/>
      <c r="AM93"/>
      <c r="AN93"/>
      <c r="AO93"/>
      <c r="AP93"/>
      <c r="AQ93"/>
      <c r="AR93"/>
      <c r="AS93"/>
      <c r="AT93"/>
      <c r="AU93"/>
      <c r="AV93"/>
      <c r="AW93"/>
      <c r="AX93"/>
      <c r="AY93"/>
      <c r="AZ93"/>
      <c r="BA93"/>
      <c r="BB93"/>
      <c r="BC93"/>
      <c r="BD93"/>
      <c r="BE93"/>
    </row>
    <row r="94" spans="1:59" x14ac:dyDescent="0.25">
      <c r="BG94" s="2"/>
    </row>
    <row r="95" spans="1:59" s="165" customFormat="1" ht="6.75" customHeight="1" x14ac:dyDescent="0.25">
      <c r="A95"/>
      <c r="B95" s="3"/>
      <c r="C95" s="99"/>
      <c r="D95" s="3"/>
      <c r="E95" s="3"/>
      <c r="F95" s="3"/>
      <c r="G95"/>
      <c r="H95"/>
      <c r="I95"/>
      <c r="J95"/>
      <c r="K95"/>
      <c r="L95" s="38"/>
      <c r="M95"/>
      <c r="N95"/>
      <c r="O95"/>
      <c r="P95"/>
      <c r="Q95"/>
      <c r="R95"/>
      <c r="S95"/>
      <c r="T95"/>
      <c r="U95" s="38"/>
      <c r="V95"/>
      <c r="W95"/>
      <c r="X95"/>
      <c r="Y95"/>
      <c r="Z95"/>
      <c r="AA95"/>
      <c r="AB95"/>
      <c r="AC95"/>
      <c r="AD95"/>
      <c r="AE95"/>
      <c r="AF95"/>
      <c r="AG95"/>
      <c r="AH95"/>
      <c r="AI95"/>
      <c r="AJ95"/>
      <c r="AK95"/>
      <c r="AL95"/>
      <c r="AM95"/>
      <c r="AN95"/>
      <c r="AO95"/>
      <c r="AP95"/>
      <c r="AQ95"/>
      <c r="AR95"/>
      <c r="AS95"/>
      <c r="AT95"/>
      <c r="AU95"/>
      <c r="AV95"/>
      <c r="AW95"/>
      <c r="AX95"/>
      <c r="AY95"/>
      <c r="AZ95"/>
      <c r="BA95"/>
      <c r="BB95"/>
      <c r="BC95"/>
      <c r="BD95"/>
      <c r="BE95"/>
    </row>
    <row r="96" spans="1:59" s="165" customFormat="1" ht="6.75" customHeight="1" x14ac:dyDescent="0.25">
      <c r="A96"/>
      <c r="B96" s="3"/>
      <c r="C96" s="99"/>
      <c r="D96" s="3"/>
      <c r="E96" s="3"/>
      <c r="F96" s="3"/>
      <c r="G96"/>
      <c r="H96"/>
      <c r="I96"/>
      <c r="J96"/>
      <c r="K96"/>
      <c r="L96" s="38"/>
      <c r="M96"/>
      <c r="N96"/>
      <c r="O96"/>
      <c r="P96"/>
      <c r="Q96"/>
      <c r="R96"/>
      <c r="S96"/>
      <c r="T96"/>
      <c r="U96" s="38"/>
      <c r="V96"/>
      <c r="W96"/>
      <c r="X96"/>
      <c r="Y96"/>
      <c r="Z96"/>
      <c r="AA96"/>
      <c r="AB96"/>
      <c r="AC96"/>
      <c r="AD96"/>
      <c r="AE96"/>
      <c r="AF96"/>
      <c r="AG96"/>
      <c r="AH96"/>
      <c r="AI96"/>
      <c r="AJ96"/>
      <c r="AK96"/>
      <c r="AL96"/>
      <c r="AM96"/>
      <c r="AN96"/>
      <c r="AO96"/>
      <c r="AP96"/>
      <c r="AQ96"/>
      <c r="AR96"/>
      <c r="AS96"/>
      <c r="AT96"/>
      <c r="AU96"/>
      <c r="AV96"/>
      <c r="AW96"/>
      <c r="AX96"/>
      <c r="AY96"/>
      <c r="AZ96"/>
      <c r="BA96"/>
      <c r="BB96"/>
      <c r="BC96"/>
      <c r="BD96"/>
      <c r="BE96"/>
    </row>
    <row r="98" spans="1:59" s="167" customFormat="1" ht="6.75" customHeight="1" x14ac:dyDescent="0.25">
      <c r="A98"/>
      <c r="B98" s="3"/>
      <c r="C98" s="99"/>
      <c r="D98" s="3"/>
      <c r="E98" s="3"/>
      <c r="F98" s="3"/>
      <c r="G98"/>
      <c r="H98"/>
      <c r="I98"/>
      <c r="J98"/>
      <c r="K98"/>
      <c r="L98" s="38"/>
      <c r="M98"/>
      <c r="N98"/>
      <c r="O98"/>
      <c r="P98"/>
      <c r="Q98"/>
      <c r="R98"/>
      <c r="S98"/>
      <c r="T98"/>
      <c r="U98" s="38"/>
      <c r="V98"/>
      <c r="W98"/>
      <c r="X98"/>
      <c r="Y98"/>
      <c r="Z98"/>
      <c r="AA98"/>
      <c r="AB98"/>
      <c r="AC98"/>
      <c r="AD98"/>
      <c r="AE98"/>
      <c r="AF98"/>
      <c r="AG98"/>
      <c r="AH98"/>
      <c r="AI98"/>
      <c r="AJ98"/>
      <c r="AK98"/>
      <c r="AL98"/>
      <c r="AM98"/>
      <c r="AN98"/>
      <c r="AO98"/>
      <c r="AP98"/>
      <c r="AQ98"/>
      <c r="AR98"/>
      <c r="AS98"/>
      <c r="AT98"/>
      <c r="AU98"/>
      <c r="AV98"/>
      <c r="AW98"/>
      <c r="AX98"/>
      <c r="AY98"/>
      <c r="AZ98"/>
      <c r="BA98"/>
      <c r="BB98"/>
      <c r="BC98"/>
      <c r="BD98"/>
      <c r="BE98"/>
    </row>
    <row r="99" spans="1:59" s="167" customFormat="1" ht="6.75" customHeight="1" x14ac:dyDescent="0.25">
      <c r="A99"/>
      <c r="B99" s="3"/>
      <c r="C99" s="99"/>
      <c r="D99" s="3"/>
      <c r="E99" s="3"/>
      <c r="F99" s="3"/>
      <c r="G99"/>
      <c r="H99"/>
      <c r="I99"/>
      <c r="J99"/>
      <c r="K99"/>
      <c r="L99" s="38"/>
      <c r="M99"/>
      <c r="N99"/>
      <c r="O99"/>
      <c r="P99"/>
      <c r="Q99"/>
      <c r="R99"/>
      <c r="S99"/>
      <c r="T99"/>
      <c r="U99" s="38"/>
      <c r="V99"/>
      <c r="W99"/>
      <c r="X99"/>
      <c r="Y99"/>
      <c r="Z99"/>
      <c r="AA99"/>
      <c r="AB99"/>
      <c r="AC99"/>
      <c r="AD99"/>
      <c r="AE99"/>
      <c r="AF99"/>
      <c r="AG99"/>
      <c r="AH99"/>
      <c r="AI99"/>
      <c r="AJ99"/>
      <c r="AK99"/>
      <c r="AL99"/>
      <c r="AM99"/>
      <c r="AN99"/>
      <c r="AO99"/>
      <c r="AP99"/>
      <c r="AQ99"/>
      <c r="AR99"/>
      <c r="AS99"/>
      <c r="AT99"/>
      <c r="AU99"/>
      <c r="AV99"/>
      <c r="AW99"/>
      <c r="AX99"/>
      <c r="AY99"/>
      <c r="AZ99"/>
      <c r="BA99"/>
      <c r="BB99"/>
      <c r="BC99"/>
      <c r="BD99"/>
      <c r="BE99"/>
    </row>
    <row r="101" spans="1:59" s="165" customFormat="1" ht="13.5" customHeight="1" x14ac:dyDescent="0.25">
      <c r="A101"/>
      <c r="B101" s="3"/>
      <c r="C101" s="99"/>
      <c r="D101" s="3"/>
      <c r="E101" s="3"/>
      <c r="F101" s="3"/>
      <c r="G101"/>
      <c r="H101"/>
      <c r="I101"/>
      <c r="J101"/>
      <c r="K101"/>
      <c r="L101" s="38"/>
      <c r="M101"/>
      <c r="N101"/>
      <c r="O101"/>
      <c r="P101"/>
      <c r="Q101"/>
      <c r="R101"/>
      <c r="S101"/>
      <c r="T101"/>
      <c r="U101" s="38"/>
      <c r="V101"/>
      <c r="W101"/>
      <c r="X101"/>
      <c r="Y101"/>
      <c r="Z101"/>
      <c r="AA101"/>
      <c r="AB101"/>
      <c r="AC101"/>
      <c r="AD101"/>
      <c r="AE101"/>
      <c r="AF101"/>
      <c r="AG101"/>
      <c r="AH101"/>
      <c r="AI101"/>
      <c r="AJ101"/>
      <c r="AK101"/>
      <c r="AL101"/>
      <c r="AM101"/>
      <c r="AN101"/>
      <c r="AO101"/>
      <c r="AP101"/>
      <c r="AQ101"/>
      <c r="AR101"/>
      <c r="AS101"/>
      <c r="AT101"/>
      <c r="AU101"/>
      <c r="AV101"/>
      <c r="AW101"/>
      <c r="AX101"/>
      <c r="AY101"/>
      <c r="AZ101"/>
      <c r="BA101"/>
      <c r="BB101"/>
      <c r="BC101"/>
      <c r="BD101"/>
      <c r="BE101"/>
    </row>
    <row r="103" spans="1:59" ht="6.75" customHeight="1" x14ac:dyDescent="0.25"/>
    <row r="104" spans="1:59" x14ac:dyDescent="0.25">
      <c r="BG104" s="2"/>
    </row>
    <row r="109" spans="1:59" ht="14.25" hidden="1" customHeight="1" x14ac:dyDescent="0.25"/>
    <row r="110" spans="1:59" hidden="1" x14ac:dyDescent="0.25"/>
    <row r="111" spans="1:59" hidden="1" x14ac:dyDescent="0.25"/>
    <row r="112" spans="1:59" hidden="1" x14ac:dyDescent="0.25"/>
    <row r="113" spans="1:57" s="38" customFormat="1" ht="1.5" customHeight="1" x14ac:dyDescent="0.25">
      <c r="A113"/>
      <c r="B113" s="3"/>
      <c r="C113" s="99"/>
      <c r="D113" s="3"/>
      <c r="E113" s="3"/>
      <c r="F113" s="3"/>
      <c r="G113"/>
      <c r="H113"/>
      <c r="I113"/>
      <c r="J113"/>
      <c r="K113"/>
      <c r="M113"/>
      <c r="N113"/>
      <c r="O113"/>
      <c r="P113"/>
      <c r="Q113"/>
      <c r="R113"/>
      <c r="S113"/>
      <c r="T113"/>
      <c r="V113"/>
      <c r="W113"/>
      <c r="X113"/>
      <c r="Y113"/>
      <c r="Z113"/>
      <c r="AA113"/>
      <c r="AB113"/>
      <c r="AC113"/>
      <c r="AD113"/>
      <c r="AE113"/>
      <c r="AF113"/>
      <c r="AG113"/>
      <c r="AH113"/>
      <c r="AI113"/>
      <c r="AJ113"/>
      <c r="AK113"/>
      <c r="AL113"/>
      <c r="AM113"/>
      <c r="AN113"/>
      <c r="AO113"/>
      <c r="AP113"/>
      <c r="AQ113"/>
      <c r="AR113"/>
      <c r="AS113"/>
      <c r="AT113"/>
      <c r="AU113"/>
      <c r="AV113"/>
      <c r="AW113"/>
      <c r="AX113"/>
      <c r="AY113"/>
      <c r="AZ113"/>
      <c r="BA113"/>
      <c r="BB113"/>
      <c r="BC113"/>
      <c r="BD113"/>
      <c r="BE113"/>
    </row>
    <row r="114" spans="1:57" s="38" customFormat="1" ht="12.75" customHeight="1" x14ac:dyDescent="0.25">
      <c r="A114"/>
      <c r="B114" s="3"/>
      <c r="C114" s="99"/>
      <c r="D114" s="3"/>
      <c r="E114" s="3"/>
      <c r="F114" s="3"/>
      <c r="G114"/>
      <c r="H114"/>
      <c r="I114"/>
      <c r="J114"/>
      <c r="K114"/>
      <c r="M114"/>
      <c r="N114"/>
      <c r="O114"/>
      <c r="P114"/>
      <c r="Q114"/>
      <c r="R114"/>
      <c r="S114"/>
      <c r="T114"/>
      <c r="V114"/>
      <c r="W114"/>
      <c r="X114"/>
      <c r="Y114"/>
      <c r="Z114"/>
      <c r="AA114"/>
      <c r="AB114"/>
      <c r="AC114"/>
      <c r="AD114"/>
      <c r="AE114"/>
      <c r="AF114"/>
      <c r="AG114"/>
      <c r="AH114"/>
      <c r="AI114"/>
      <c r="AJ114"/>
      <c r="AK114"/>
      <c r="AL114"/>
      <c r="AM114"/>
      <c r="AN114"/>
      <c r="AO114"/>
      <c r="AP114"/>
      <c r="AQ114"/>
      <c r="AR114"/>
      <c r="AS114"/>
      <c r="AT114"/>
      <c r="AU114"/>
      <c r="AV114"/>
      <c r="AW114"/>
      <c r="AX114"/>
      <c r="AY114"/>
      <c r="AZ114"/>
      <c r="BA114"/>
      <c r="BB114"/>
      <c r="BC114"/>
      <c r="BD114"/>
      <c r="BE114"/>
    </row>
    <row r="115" spans="1:57" s="38" customFormat="1" ht="15.75" customHeight="1" x14ac:dyDescent="0.25">
      <c r="A115"/>
      <c r="B115" s="3"/>
      <c r="C115" s="99"/>
      <c r="D115" s="3"/>
      <c r="E115" s="3"/>
      <c r="F115" s="3"/>
      <c r="G115"/>
      <c r="H115"/>
      <c r="I115"/>
      <c r="J115"/>
      <c r="K115"/>
      <c r="M115"/>
      <c r="N115"/>
      <c r="O115"/>
      <c r="P115"/>
      <c r="Q115"/>
      <c r="R115"/>
      <c r="S115"/>
      <c r="T115"/>
      <c r="V115"/>
      <c r="W115"/>
      <c r="X115"/>
      <c r="Y115"/>
      <c r="Z115"/>
      <c r="AA115"/>
      <c r="AB115"/>
      <c r="AC115"/>
      <c r="AD115"/>
      <c r="AE115"/>
      <c r="AF115"/>
      <c r="AG115"/>
      <c r="AH115"/>
      <c r="AI115"/>
      <c r="AJ115"/>
      <c r="AK115"/>
      <c r="AL115"/>
      <c r="AM115"/>
      <c r="AN115"/>
      <c r="AO115"/>
      <c r="AP115"/>
      <c r="AQ115"/>
      <c r="AR115"/>
      <c r="AS115"/>
      <c r="AT115"/>
      <c r="AU115"/>
      <c r="AV115"/>
      <c r="AW115"/>
      <c r="AX115"/>
      <c r="AY115"/>
      <c r="AZ115"/>
      <c r="BA115"/>
      <c r="BB115"/>
      <c r="BC115"/>
      <c r="BD115"/>
      <c r="BE115"/>
    </row>
    <row r="116" spans="1:57" s="100" customFormat="1" ht="12.75" customHeight="1" x14ac:dyDescent="0.25">
      <c r="A116"/>
      <c r="B116" s="3"/>
      <c r="C116" s="99"/>
      <c r="D116" s="3"/>
      <c r="E116" s="3"/>
      <c r="F116" s="3"/>
      <c r="G116"/>
      <c r="H116"/>
      <c r="I116"/>
      <c r="J116"/>
      <c r="K116"/>
      <c r="L116" s="38"/>
      <c r="M116"/>
      <c r="N116"/>
      <c r="O116"/>
      <c r="P116"/>
      <c r="Q116"/>
      <c r="R116"/>
      <c r="S116"/>
      <c r="T116"/>
      <c r="U116" s="38"/>
      <c r="V116"/>
      <c r="W116"/>
      <c r="X116"/>
      <c r="Y116"/>
      <c r="Z116"/>
      <c r="AA116"/>
      <c r="AB116"/>
      <c r="AC116"/>
      <c r="AD116"/>
      <c r="AE116"/>
      <c r="AF116"/>
      <c r="AG116"/>
      <c r="AH116"/>
      <c r="AI116"/>
      <c r="AJ116"/>
      <c r="AK116"/>
      <c r="AL116"/>
      <c r="AM116"/>
      <c r="AN116"/>
      <c r="AO116"/>
      <c r="AP116"/>
      <c r="AQ116"/>
      <c r="AR116"/>
      <c r="AS116"/>
      <c r="AT116"/>
      <c r="AU116"/>
      <c r="AV116"/>
      <c r="AW116"/>
      <c r="AX116"/>
      <c r="AY116"/>
      <c r="AZ116"/>
      <c r="BA116"/>
      <c r="BB116"/>
      <c r="BC116"/>
      <c r="BD116"/>
      <c r="BE116"/>
    </row>
    <row r="117" spans="1:57" s="36" customFormat="1" x14ac:dyDescent="0.25">
      <c r="A117"/>
      <c r="B117" s="3"/>
      <c r="C117" s="99"/>
      <c r="D117" s="3"/>
      <c r="E117" s="3"/>
      <c r="F117" s="3"/>
      <c r="G117"/>
      <c r="H117"/>
      <c r="I117"/>
      <c r="J117"/>
      <c r="K117"/>
      <c r="L117" s="38"/>
      <c r="M117"/>
      <c r="N117"/>
      <c r="O117"/>
      <c r="P117"/>
      <c r="Q117"/>
      <c r="R117"/>
      <c r="S117"/>
      <c r="T117"/>
      <c r="U117" s="38"/>
      <c r="V117"/>
      <c r="W117"/>
      <c r="X117"/>
      <c r="Y117"/>
      <c r="Z117"/>
      <c r="AA117"/>
      <c r="AB117"/>
      <c r="AC117"/>
      <c r="AD117"/>
      <c r="AE117"/>
      <c r="AF117"/>
      <c r="AG117"/>
      <c r="AH117"/>
      <c r="AI117"/>
      <c r="AJ117"/>
      <c r="AK117"/>
      <c r="AL117"/>
      <c r="AM117"/>
      <c r="AN117"/>
      <c r="AO117"/>
      <c r="AP117"/>
      <c r="AQ117"/>
      <c r="AR117"/>
      <c r="AS117"/>
      <c r="AT117"/>
      <c r="AU117"/>
      <c r="AV117"/>
      <c r="AW117"/>
      <c r="AX117"/>
      <c r="AY117"/>
      <c r="AZ117"/>
      <c r="BA117"/>
      <c r="BB117"/>
      <c r="BC117"/>
      <c r="BD117"/>
      <c r="BE117"/>
    </row>
    <row r="118" spans="1:57" s="36" customFormat="1" ht="13.5" customHeight="1" x14ac:dyDescent="0.25">
      <c r="A118"/>
      <c r="B118" s="3"/>
      <c r="C118" s="99"/>
      <c r="D118" s="3"/>
      <c r="E118" s="3"/>
      <c r="F118" s="3"/>
      <c r="G118"/>
      <c r="H118"/>
      <c r="I118"/>
      <c r="J118"/>
      <c r="K118"/>
      <c r="L118" s="38"/>
      <c r="M118"/>
      <c r="N118"/>
      <c r="O118"/>
      <c r="P118"/>
      <c r="Q118"/>
      <c r="R118"/>
      <c r="S118"/>
      <c r="T118"/>
      <c r="U118" s="38"/>
      <c r="V118"/>
      <c r="W118"/>
      <c r="X118"/>
      <c r="Y118"/>
      <c r="Z118"/>
      <c r="AA118"/>
      <c r="AB118"/>
      <c r="AC118"/>
      <c r="AD118"/>
      <c r="AE118"/>
      <c r="AF118"/>
      <c r="AG118"/>
      <c r="AH118"/>
      <c r="AI118"/>
      <c r="AJ118"/>
      <c r="AK118"/>
      <c r="AL118"/>
      <c r="AM118"/>
      <c r="AN118"/>
      <c r="AO118"/>
      <c r="AP118"/>
      <c r="AQ118"/>
      <c r="AR118"/>
      <c r="AS118"/>
      <c r="AT118"/>
      <c r="AU118"/>
      <c r="AV118"/>
      <c r="AW118"/>
      <c r="AX118"/>
      <c r="AY118"/>
      <c r="AZ118"/>
      <c r="BA118"/>
      <c r="BB118"/>
      <c r="BC118"/>
      <c r="BD118"/>
      <c r="BE118"/>
    </row>
    <row r="119" spans="1:57" ht="9" customHeight="1" x14ac:dyDescent="0.25"/>
    <row r="120" spans="1:57" s="37" customFormat="1" x14ac:dyDescent="0.25">
      <c r="A120"/>
      <c r="B120" s="3"/>
      <c r="C120" s="99"/>
      <c r="D120" s="3"/>
      <c r="E120" s="3"/>
      <c r="F120" s="3"/>
      <c r="G120"/>
      <c r="H120"/>
      <c r="I120"/>
      <c r="J120"/>
      <c r="K120"/>
      <c r="L120" s="38"/>
      <c r="M120"/>
      <c r="N120"/>
      <c r="O120"/>
      <c r="P120"/>
      <c r="Q120"/>
      <c r="R120"/>
      <c r="S120"/>
      <c r="T120"/>
      <c r="U120" s="38"/>
      <c r="V120"/>
      <c r="W120"/>
      <c r="X120"/>
      <c r="Y120"/>
      <c r="Z120"/>
      <c r="AA120"/>
      <c r="AB120"/>
      <c r="AC120"/>
      <c r="AD120"/>
      <c r="AE120"/>
      <c r="AF120"/>
      <c r="AG120"/>
      <c r="AH120"/>
      <c r="AI120"/>
      <c r="AJ120"/>
      <c r="AK120"/>
      <c r="AL120"/>
      <c r="AM120"/>
      <c r="AN120"/>
      <c r="AO120"/>
      <c r="AP120"/>
      <c r="AQ120"/>
      <c r="AR120"/>
      <c r="AS120"/>
      <c r="AT120"/>
      <c r="AU120"/>
      <c r="AV120"/>
      <c r="AW120"/>
      <c r="AX120"/>
      <c r="AY120"/>
      <c r="AZ120"/>
      <c r="BA120"/>
      <c r="BB120"/>
      <c r="BC120"/>
      <c r="BD120"/>
      <c r="BE120"/>
    </row>
    <row r="122" spans="1:57" s="36" customFormat="1" x14ac:dyDescent="0.25">
      <c r="A122"/>
      <c r="B122" s="3"/>
      <c r="C122" s="99"/>
      <c r="D122" s="3"/>
      <c r="E122" s="3"/>
      <c r="F122" s="3"/>
      <c r="G122"/>
      <c r="H122"/>
      <c r="I122"/>
      <c r="J122"/>
      <c r="K122"/>
      <c r="L122" s="38"/>
      <c r="M122"/>
      <c r="N122"/>
      <c r="O122"/>
      <c r="P122"/>
      <c r="Q122"/>
      <c r="R122"/>
      <c r="S122"/>
      <c r="T122"/>
      <c r="U122" s="38"/>
      <c r="V122"/>
      <c r="W122"/>
      <c r="X122"/>
      <c r="Y122"/>
      <c r="Z122"/>
      <c r="AA122"/>
      <c r="AB122"/>
      <c r="AC122"/>
      <c r="AD122"/>
      <c r="AE122"/>
      <c r="AF122"/>
      <c r="AG122"/>
      <c r="AH122"/>
      <c r="AI122"/>
      <c r="AJ122"/>
      <c r="AK122"/>
      <c r="AL122"/>
      <c r="AM122"/>
      <c r="AN122"/>
      <c r="AO122"/>
      <c r="AP122"/>
      <c r="AQ122"/>
      <c r="AR122"/>
      <c r="AS122"/>
      <c r="AT122"/>
      <c r="AU122"/>
      <c r="AV122"/>
      <c r="AW122"/>
      <c r="AX122"/>
      <c r="AY122"/>
      <c r="AZ122"/>
      <c r="BA122"/>
      <c r="BB122"/>
      <c r="BC122"/>
      <c r="BD122"/>
      <c r="BE122"/>
    </row>
    <row r="124" spans="1:57" s="37" customFormat="1" hidden="1" x14ac:dyDescent="0.25">
      <c r="A124"/>
      <c r="B124" s="3"/>
      <c r="C124" s="99"/>
      <c r="D124" s="3"/>
      <c r="E124" s="3"/>
      <c r="F124" s="3"/>
      <c r="G124"/>
      <c r="H124"/>
      <c r="I124"/>
      <c r="J124"/>
      <c r="K124"/>
      <c r="L124" s="38"/>
      <c r="M124"/>
      <c r="N124"/>
      <c r="O124"/>
      <c r="P124"/>
      <c r="Q124"/>
      <c r="R124"/>
      <c r="S124"/>
      <c r="T124"/>
      <c r="U124" s="38"/>
      <c r="V124"/>
      <c r="W124"/>
      <c r="X124"/>
      <c r="Y124"/>
      <c r="Z124"/>
      <c r="AA124"/>
      <c r="AB124"/>
      <c r="AC124"/>
      <c r="AD124"/>
      <c r="AE124"/>
      <c r="AF124"/>
      <c r="AG124"/>
      <c r="AH124"/>
      <c r="AI124"/>
      <c r="AJ124"/>
      <c r="AK124"/>
      <c r="AL124"/>
      <c r="AM124"/>
      <c r="AN124"/>
      <c r="AO124"/>
      <c r="AP124"/>
      <c r="AQ124"/>
      <c r="AR124"/>
      <c r="AS124"/>
      <c r="AT124"/>
      <c r="AU124"/>
      <c r="AV124"/>
      <c r="AW124"/>
      <c r="AX124"/>
      <c r="AY124"/>
      <c r="AZ124"/>
      <c r="BA124"/>
      <c r="BB124"/>
      <c r="BC124"/>
      <c r="BD124"/>
      <c r="BE124"/>
    </row>
    <row r="125" spans="1:57" s="37" customFormat="1" hidden="1" x14ac:dyDescent="0.25">
      <c r="A125"/>
      <c r="B125" s="3"/>
      <c r="C125" s="99"/>
      <c r="D125" s="3"/>
      <c r="E125" s="3"/>
      <c r="F125" s="3"/>
      <c r="G125"/>
      <c r="H125"/>
      <c r="I125"/>
      <c r="J125"/>
      <c r="K125"/>
      <c r="L125" s="38"/>
      <c r="M125"/>
      <c r="N125"/>
      <c r="O125"/>
      <c r="P125"/>
      <c r="Q125"/>
      <c r="R125"/>
      <c r="S125"/>
      <c r="T125"/>
      <c r="U125" s="38"/>
      <c r="V125"/>
      <c r="W125"/>
      <c r="X125"/>
      <c r="Y125"/>
      <c r="Z125"/>
      <c r="AA125"/>
      <c r="AB125"/>
      <c r="AC125"/>
      <c r="AD125"/>
      <c r="AE125"/>
      <c r="AF125"/>
      <c r="AG125"/>
      <c r="AH125"/>
      <c r="AI125"/>
      <c r="AJ125"/>
      <c r="AK125"/>
      <c r="AL125"/>
      <c r="AM125"/>
      <c r="AN125"/>
      <c r="AO125"/>
      <c r="AP125"/>
      <c r="AQ125"/>
      <c r="AR125"/>
      <c r="AS125"/>
      <c r="AT125"/>
      <c r="AU125"/>
      <c r="AV125"/>
      <c r="AW125"/>
      <c r="AX125"/>
      <c r="AY125"/>
      <c r="AZ125"/>
      <c r="BA125"/>
      <c r="BB125"/>
      <c r="BC125"/>
      <c r="BD125"/>
      <c r="BE125"/>
    </row>
    <row r="126" spans="1:57" s="37" customFormat="1" hidden="1" x14ac:dyDescent="0.25">
      <c r="A126"/>
      <c r="B126" s="3"/>
      <c r="C126" s="99"/>
      <c r="D126" s="3"/>
      <c r="E126" s="3"/>
      <c r="F126" s="3"/>
      <c r="G126"/>
      <c r="H126"/>
      <c r="I126"/>
      <c r="J126"/>
      <c r="K126"/>
      <c r="L126" s="38"/>
      <c r="M126"/>
      <c r="N126"/>
      <c r="O126"/>
      <c r="P126"/>
      <c r="Q126"/>
      <c r="R126"/>
      <c r="S126"/>
      <c r="T126"/>
      <c r="U126" s="38"/>
      <c r="V126"/>
      <c r="W126"/>
      <c r="X126"/>
      <c r="Y126"/>
      <c r="Z126"/>
      <c r="AA126"/>
      <c r="AB126"/>
      <c r="AC126"/>
      <c r="AD126"/>
      <c r="AE126"/>
      <c r="AF126"/>
      <c r="AG126"/>
      <c r="AH126"/>
      <c r="AI126"/>
      <c r="AJ126"/>
      <c r="AK126"/>
      <c r="AL126"/>
      <c r="AM126"/>
      <c r="AN126"/>
      <c r="AO126"/>
      <c r="AP126"/>
      <c r="AQ126"/>
      <c r="AR126"/>
      <c r="AS126"/>
      <c r="AT126"/>
      <c r="AU126"/>
      <c r="AV126"/>
      <c r="AW126"/>
      <c r="AX126"/>
      <c r="AY126"/>
      <c r="AZ126"/>
      <c r="BA126"/>
      <c r="BB126"/>
      <c r="BC126"/>
      <c r="BD126"/>
      <c r="BE126"/>
    </row>
    <row r="127" spans="1:57" s="10" customFormat="1" hidden="1" x14ac:dyDescent="0.25">
      <c r="A127"/>
      <c r="B127" s="3"/>
      <c r="C127" s="99"/>
      <c r="D127" s="3"/>
      <c r="E127" s="3"/>
      <c r="F127" s="3"/>
      <c r="G127"/>
      <c r="H127"/>
      <c r="I127"/>
      <c r="J127"/>
      <c r="K127"/>
      <c r="L127" s="38"/>
      <c r="M127"/>
      <c r="N127"/>
      <c r="O127"/>
      <c r="P127"/>
      <c r="Q127"/>
      <c r="R127"/>
      <c r="S127"/>
      <c r="T127"/>
      <c r="U127" s="38"/>
      <c r="V127"/>
      <c r="W127"/>
      <c r="X127"/>
      <c r="Y127"/>
      <c r="Z127"/>
      <c r="AA127"/>
      <c r="AB127"/>
      <c r="AC127"/>
      <c r="AD127"/>
      <c r="AE127"/>
      <c r="AF127"/>
      <c r="AG127"/>
      <c r="AH127"/>
      <c r="AI127"/>
      <c r="AJ127"/>
      <c r="AK127"/>
      <c r="AL127"/>
      <c r="AM127"/>
      <c r="AN127"/>
      <c r="AO127"/>
      <c r="AP127"/>
      <c r="AQ127"/>
      <c r="AR127"/>
      <c r="AS127"/>
      <c r="AT127"/>
      <c r="AU127"/>
      <c r="AV127"/>
      <c r="AW127"/>
      <c r="AX127"/>
      <c r="AY127"/>
      <c r="AZ127"/>
      <c r="BA127"/>
      <c r="BB127"/>
      <c r="BC127"/>
      <c r="BD127"/>
      <c r="BE127"/>
    </row>
    <row r="128" spans="1:57" s="10" customFormat="1" x14ac:dyDescent="0.25">
      <c r="A128"/>
      <c r="B128" s="3"/>
      <c r="C128" s="99"/>
      <c r="D128" s="3"/>
      <c r="E128" s="3"/>
      <c r="F128" s="3"/>
      <c r="G128"/>
      <c r="H128"/>
      <c r="I128"/>
      <c r="J128"/>
      <c r="K128"/>
      <c r="L128" s="38"/>
      <c r="M128"/>
      <c r="N128"/>
      <c r="O128"/>
      <c r="P128"/>
      <c r="Q128"/>
      <c r="R128"/>
      <c r="S128"/>
      <c r="T128"/>
      <c r="U128" s="38"/>
      <c r="V128"/>
      <c r="W128"/>
      <c r="X128"/>
      <c r="Y128"/>
      <c r="Z128"/>
      <c r="AA128"/>
      <c r="AB128"/>
      <c r="AC128"/>
      <c r="AD128"/>
      <c r="AE128"/>
      <c r="AF128"/>
      <c r="AG128"/>
      <c r="AH128"/>
      <c r="AI128"/>
      <c r="AJ128"/>
      <c r="AK128"/>
      <c r="AL128"/>
      <c r="AM128"/>
      <c r="AN128"/>
      <c r="AO128"/>
      <c r="AP128"/>
      <c r="AQ128"/>
      <c r="AR128"/>
      <c r="AS128"/>
      <c r="AT128"/>
      <c r="AU128"/>
      <c r="AV128"/>
      <c r="AW128"/>
      <c r="AX128"/>
      <c r="AY128"/>
      <c r="AZ128"/>
      <c r="BA128"/>
      <c r="BB128"/>
      <c r="BC128"/>
      <c r="BD128"/>
      <c r="BE128"/>
    </row>
    <row r="129" spans="1:59" s="37" customFormat="1" x14ac:dyDescent="0.25">
      <c r="A129"/>
      <c r="B129" s="3"/>
      <c r="C129" s="99"/>
      <c r="D129" s="3"/>
      <c r="E129" s="3"/>
      <c r="F129" s="3"/>
      <c r="G129"/>
      <c r="H129"/>
      <c r="I129"/>
      <c r="J129"/>
      <c r="K129"/>
      <c r="L129" s="38"/>
      <c r="M129"/>
      <c r="N129"/>
      <c r="O129"/>
      <c r="P129"/>
      <c r="Q129"/>
      <c r="R129"/>
      <c r="S129"/>
      <c r="T129"/>
      <c r="U129" s="38"/>
      <c r="V129"/>
      <c r="W129"/>
      <c r="X129"/>
      <c r="Y129"/>
      <c r="Z129"/>
      <c r="AA129"/>
      <c r="AB129"/>
      <c r="AC129"/>
      <c r="AD129"/>
      <c r="AE129"/>
      <c r="AF129"/>
      <c r="AG129"/>
      <c r="AH129"/>
      <c r="AI129"/>
      <c r="AJ129"/>
      <c r="AK129"/>
      <c r="AL129"/>
      <c r="AM129"/>
      <c r="AN129"/>
      <c r="AO129"/>
      <c r="AP129"/>
      <c r="AQ129"/>
      <c r="AR129"/>
      <c r="AS129"/>
      <c r="AT129"/>
      <c r="AU129"/>
      <c r="AV129"/>
      <c r="AW129"/>
      <c r="AX129"/>
      <c r="AY129"/>
      <c r="AZ129"/>
      <c r="BA129"/>
      <c r="BB129"/>
      <c r="BC129"/>
      <c r="BD129"/>
      <c r="BE129"/>
    </row>
    <row r="130" spans="1:59" s="37" customFormat="1" x14ac:dyDescent="0.25">
      <c r="A130"/>
      <c r="B130" s="3"/>
      <c r="C130" s="99"/>
      <c r="D130" s="3"/>
      <c r="E130" s="3"/>
      <c r="F130" s="3"/>
      <c r="G130"/>
      <c r="H130"/>
      <c r="I130"/>
      <c r="J130"/>
      <c r="K130"/>
      <c r="L130" s="38"/>
      <c r="M130"/>
      <c r="N130"/>
      <c r="O130"/>
      <c r="P130"/>
      <c r="Q130"/>
      <c r="R130"/>
      <c r="S130"/>
      <c r="T130"/>
      <c r="U130" s="38"/>
      <c r="V130"/>
      <c r="W130"/>
      <c r="X130"/>
      <c r="Y130"/>
      <c r="Z130"/>
      <c r="AA130"/>
      <c r="AB130"/>
      <c r="AC130"/>
      <c r="AD130"/>
      <c r="AE130"/>
      <c r="AF130"/>
      <c r="AG130"/>
      <c r="AH130"/>
      <c r="AI130"/>
      <c r="AJ130"/>
      <c r="AK130"/>
      <c r="AL130"/>
      <c r="AM130"/>
      <c r="AN130"/>
      <c r="AO130"/>
      <c r="AP130"/>
      <c r="AQ130"/>
      <c r="AR130"/>
      <c r="AS130"/>
      <c r="AT130"/>
      <c r="AU130"/>
      <c r="AV130"/>
      <c r="AW130"/>
      <c r="AX130"/>
      <c r="AY130"/>
      <c r="AZ130"/>
      <c r="BA130"/>
      <c r="BB130"/>
      <c r="BC130"/>
      <c r="BD130"/>
      <c r="BE130"/>
    </row>
    <row r="131" spans="1:59" s="37" customFormat="1" x14ac:dyDescent="0.25">
      <c r="A131"/>
      <c r="B131" s="3"/>
      <c r="C131" s="99"/>
      <c r="D131" s="3"/>
      <c r="E131" s="3"/>
      <c r="F131" s="3"/>
      <c r="G131"/>
      <c r="H131"/>
      <c r="I131"/>
      <c r="J131"/>
      <c r="K131"/>
      <c r="L131" s="38"/>
      <c r="M131"/>
      <c r="N131"/>
      <c r="O131"/>
      <c r="P131"/>
      <c r="Q131"/>
      <c r="R131"/>
      <c r="S131"/>
      <c r="T131"/>
      <c r="U131" s="38"/>
      <c r="V131"/>
      <c r="W131"/>
      <c r="X131"/>
      <c r="Y131"/>
      <c r="Z131"/>
      <c r="AA131"/>
      <c r="AB131"/>
      <c r="AC131"/>
      <c r="AD131"/>
      <c r="AE131"/>
      <c r="AF131"/>
      <c r="AG131"/>
      <c r="AH131"/>
      <c r="AI131"/>
      <c r="AJ131"/>
      <c r="AK131"/>
      <c r="AL131"/>
      <c r="AM131"/>
      <c r="AN131"/>
      <c r="AO131"/>
      <c r="AP131"/>
      <c r="AQ131"/>
      <c r="AR131"/>
      <c r="AS131"/>
      <c r="AT131"/>
      <c r="AU131"/>
      <c r="AV131"/>
      <c r="AW131"/>
      <c r="AX131"/>
      <c r="AY131"/>
      <c r="AZ131"/>
      <c r="BA131"/>
      <c r="BB131"/>
      <c r="BC131"/>
      <c r="BD131"/>
      <c r="BE131"/>
    </row>
    <row r="132" spans="1:59" s="37" customFormat="1" x14ac:dyDescent="0.25">
      <c r="A132"/>
      <c r="B132" s="3"/>
      <c r="C132" s="99"/>
      <c r="D132" s="3"/>
      <c r="E132" s="3"/>
      <c r="F132" s="3"/>
      <c r="G132"/>
      <c r="H132"/>
      <c r="I132"/>
      <c r="J132"/>
      <c r="K132"/>
      <c r="L132" s="38"/>
      <c r="M132"/>
      <c r="N132"/>
      <c r="O132"/>
      <c r="P132"/>
      <c r="Q132"/>
      <c r="R132"/>
      <c r="S132"/>
      <c r="T132"/>
      <c r="U132" s="38"/>
      <c r="V132"/>
      <c r="W132"/>
      <c r="X132"/>
      <c r="Y132"/>
      <c r="Z132"/>
      <c r="AA132"/>
      <c r="AB132"/>
      <c r="AC132"/>
      <c r="AD132"/>
      <c r="AE132"/>
      <c r="AF132"/>
      <c r="AG132"/>
      <c r="AH132"/>
      <c r="AI132"/>
      <c r="AJ132"/>
      <c r="AK132"/>
      <c r="AL132"/>
      <c r="AM132"/>
      <c r="AN132"/>
      <c r="AO132"/>
      <c r="AP132"/>
      <c r="AQ132"/>
      <c r="AR132"/>
      <c r="AS132"/>
      <c r="AT132"/>
      <c r="AU132"/>
      <c r="AV132"/>
      <c r="AW132"/>
      <c r="AX132"/>
      <c r="AY132"/>
      <c r="AZ132"/>
      <c r="BA132"/>
      <c r="BB132"/>
      <c r="BC132"/>
      <c r="BD132"/>
      <c r="BE132"/>
    </row>
    <row r="133" spans="1:59" s="37" customFormat="1" x14ac:dyDescent="0.25">
      <c r="A133"/>
      <c r="B133" s="3"/>
      <c r="C133" s="99"/>
      <c r="D133" s="3"/>
      <c r="E133" s="3"/>
      <c r="F133" s="3"/>
      <c r="G133"/>
      <c r="H133"/>
      <c r="I133"/>
      <c r="J133"/>
      <c r="K133"/>
      <c r="L133" s="38"/>
      <c r="M133"/>
      <c r="N133"/>
      <c r="O133"/>
      <c r="P133"/>
      <c r="Q133"/>
      <c r="R133"/>
      <c r="S133"/>
      <c r="T133"/>
      <c r="U133" s="38"/>
      <c r="V133"/>
      <c r="W133"/>
      <c r="X133"/>
      <c r="Y133"/>
      <c r="Z133"/>
      <c r="AA133"/>
      <c r="AB133"/>
      <c r="AC133"/>
      <c r="AD133"/>
      <c r="AE133"/>
      <c r="AF133"/>
      <c r="AG133"/>
      <c r="AH133"/>
      <c r="AI133"/>
      <c r="AJ133"/>
      <c r="AK133"/>
      <c r="AL133"/>
      <c r="AM133"/>
      <c r="AN133"/>
      <c r="AO133"/>
      <c r="AP133"/>
      <c r="AQ133"/>
      <c r="AR133"/>
      <c r="AS133"/>
      <c r="AT133"/>
      <c r="AU133"/>
      <c r="AV133"/>
      <c r="AW133"/>
      <c r="AX133"/>
      <c r="AY133"/>
      <c r="AZ133"/>
      <c r="BA133"/>
      <c r="BB133"/>
      <c r="BC133"/>
      <c r="BD133"/>
      <c r="BE133"/>
    </row>
    <row r="134" spans="1:59" s="38" customFormat="1" ht="6.75" customHeight="1" x14ac:dyDescent="0.25">
      <c r="A134"/>
      <c r="B134" s="3"/>
      <c r="C134" s="99"/>
      <c r="D134" s="3"/>
      <c r="E134" s="3"/>
      <c r="F134" s="3"/>
      <c r="G134"/>
      <c r="H134"/>
      <c r="I134"/>
      <c r="J134"/>
      <c r="K134"/>
      <c r="M134"/>
      <c r="N134"/>
      <c r="O134"/>
      <c r="P134"/>
      <c r="Q134"/>
      <c r="R134"/>
      <c r="S134"/>
      <c r="T134"/>
      <c r="V134"/>
      <c r="W134"/>
      <c r="X134"/>
      <c r="Y134"/>
      <c r="Z134"/>
      <c r="AA134"/>
      <c r="AB134"/>
      <c r="AC134"/>
      <c r="AD134"/>
      <c r="AE134"/>
      <c r="AF134"/>
      <c r="AG134"/>
      <c r="AH134"/>
      <c r="AI134"/>
      <c r="AJ134"/>
      <c r="AK134"/>
      <c r="AL134"/>
      <c r="AM134"/>
      <c r="AN134"/>
      <c r="AO134"/>
      <c r="AP134"/>
      <c r="AQ134"/>
      <c r="AR134"/>
      <c r="AS134"/>
      <c r="AT134"/>
      <c r="AU134"/>
      <c r="AV134"/>
      <c r="AW134"/>
      <c r="AX134"/>
      <c r="AY134"/>
      <c r="AZ134"/>
      <c r="BA134"/>
      <c r="BB134"/>
      <c r="BC134"/>
      <c r="BD134"/>
      <c r="BE134"/>
    </row>
    <row r="135" spans="1:59" s="36" customFormat="1" x14ac:dyDescent="0.25">
      <c r="A135"/>
      <c r="B135" s="3"/>
      <c r="C135" s="99"/>
      <c r="D135" s="3"/>
      <c r="E135" s="3"/>
      <c r="F135" s="3"/>
      <c r="G135"/>
      <c r="H135"/>
      <c r="I135"/>
      <c r="J135"/>
      <c r="K135"/>
      <c r="L135" s="38"/>
      <c r="M135"/>
      <c r="N135"/>
      <c r="O135"/>
      <c r="P135"/>
      <c r="Q135"/>
      <c r="R135"/>
      <c r="S135"/>
      <c r="T135"/>
      <c r="U135" s="38"/>
      <c r="V135"/>
      <c r="W135"/>
      <c r="X135"/>
      <c r="Y135"/>
      <c r="Z135"/>
      <c r="AA135"/>
      <c r="AB135"/>
      <c r="AC135"/>
      <c r="AD135"/>
      <c r="AE135"/>
      <c r="AF135"/>
      <c r="AG135"/>
      <c r="AH135"/>
      <c r="AI135"/>
      <c r="AJ135"/>
      <c r="AK135"/>
      <c r="AL135"/>
      <c r="AM135"/>
      <c r="AN135"/>
      <c r="AO135"/>
      <c r="AP135"/>
      <c r="AQ135"/>
      <c r="AR135"/>
      <c r="AS135"/>
      <c r="AT135"/>
      <c r="AU135"/>
      <c r="AV135"/>
      <c r="AW135"/>
      <c r="AX135"/>
      <c r="AY135"/>
      <c r="AZ135"/>
      <c r="BA135"/>
      <c r="BB135"/>
      <c r="BC135"/>
      <c r="BD135"/>
      <c r="BE135"/>
    </row>
    <row r="138" spans="1:59" x14ac:dyDescent="0.25">
      <c r="BF138" s="2"/>
      <c r="BG138" s="2"/>
    </row>
    <row r="139" spans="1:59" x14ac:dyDescent="0.25">
      <c r="BF139" s="2"/>
      <c r="BG139" s="2"/>
    </row>
    <row r="140" spans="1:59" x14ac:dyDescent="0.25">
      <c r="BF140" s="2"/>
      <c r="BG140" s="2"/>
    </row>
    <row r="141" spans="1:59" x14ac:dyDescent="0.25">
      <c r="BF141" s="2"/>
      <c r="BG141" s="2"/>
    </row>
    <row r="142" spans="1:59" x14ac:dyDescent="0.25">
      <c r="BF142" s="2"/>
      <c r="BG142" s="2"/>
    </row>
    <row r="143" spans="1:59" x14ac:dyDescent="0.25">
      <c r="BF143" s="2"/>
      <c r="BG143" s="2"/>
    </row>
    <row r="144" spans="1:59" x14ac:dyDescent="0.25">
      <c r="BF144" s="2"/>
      <c r="BG144" s="2"/>
    </row>
    <row r="145" spans="58:59" x14ac:dyDescent="0.25">
      <c r="BF145" s="2"/>
      <c r="BG145" s="2"/>
    </row>
    <row r="146" spans="58:59" x14ac:dyDescent="0.25">
      <c r="BF146" s="2"/>
      <c r="BG146" s="2"/>
    </row>
    <row r="147" spans="58:59" x14ac:dyDescent="0.25">
      <c r="BF147" s="2"/>
      <c r="BG147" s="2"/>
    </row>
    <row r="148" spans="58:59" x14ac:dyDescent="0.25">
      <c r="BF148" s="2"/>
      <c r="BG148" s="2"/>
    </row>
    <row r="149" spans="58:59" x14ac:dyDescent="0.25">
      <c r="BF149" s="2"/>
      <c r="BG149" s="2"/>
    </row>
    <row r="150" spans="58:59" ht="6.75" customHeight="1" x14ac:dyDescent="0.25"/>
  </sheetData>
  <sheetProtection algorithmName="SHA-512" hashValue="Lvz1F159ThbIYn5igOeYsqBrjYO9yPelZw9aHoQBKutRuQe3tQarxxFQkmmvc5BSa5Gi3+YUSEAnbJ5VCloqXg==" saltValue="RuNS9pIigC8GZiUZORclfA==" spinCount="100000" sheet="1" objects="1" scenarios="1" selectLockedCells="1"/>
  <dataConsolidate/>
  <mergeCells count="23">
    <mergeCell ref="H42:L42"/>
    <mergeCell ref="P3:Q3"/>
    <mergeCell ref="B6:G6"/>
    <mergeCell ref="F2:J2"/>
    <mergeCell ref="K21:N21"/>
    <mergeCell ref="I39:L39"/>
    <mergeCell ref="K27:M27"/>
    <mergeCell ref="I41:J41"/>
    <mergeCell ref="I40:L40"/>
    <mergeCell ref="K26:M26"/>
    <mergeCell ref="A12:A14"/>
    <mergeCell ref="B12:B14"/>
    <mergeCell ref="B8:B10"/>
    <mergeCell ref="B5:K5"/>
    <mergeCell ref="N3:O3"/>
    <mergeCell ref="I6:K6"/>
    <mergeCell ref="L5:M5"/>
    <mergeCell ref="L6:M6"/>
    <mergeCell ref="L7:M7"/>
    <mergeCell ref="L8:M8"/>
    <mergeCell ref="J11:K11"/>
    <mergeCell ref="I10:I12"/>
    <mergeCell ref="L10:M10"/>
  </mergeCells>
  <conditionalFormatting sqref="U27">
    <cfRule type="expression" dxfId="1104" priority="31">
      <formula>#REF!+#REF!&gt;12</formula>
    </cfRule>
  </conditionalFormatting>
  <conditionalFormatting sqref="N23">
    <cfRule type="cellIs" dxfId="1103" priority="18" operator="notEqual">
      <formula>0</formula>
    </cfRule>
  </conditionalFormatting>
  <conditionalFormatting sqref="N24">
    <cfRule type="cellIs" dxfId="1102" priority="16" operator="notEqual">
      <formula>0</formula>
    </cfRule>
    <cfRule type="cellIs" priority="17" operator="notEqual">
      <formula>0</formula>
    </cfRule>
  </conditionalFormatting>
  <conditionalFormatting sqref="L6:Q6">
    <cfRule type="expression" dxfId="1101" priority="36">
      <formula>$M$4&lt;2</formula>
    </cfRule>
  </conditionalFormatting>
  <conditionalFormatting sqref="L7:Q7">
    <cfRule type="expression" dxfId="1100" priority="37">
      <formula>$M$4&lt;3</formula>
    </cfRule>
  </conditionalFormatting>
  <conditionalFormatting sqref="L8:Q8">
    <cfRule type="expression" dxfId="1099" priority="38">
      <formula>$M$4&lt;4</formula>
    </cfRule>
  </conditionalFormatting>
  <conditionalFormatting sqref="N10:Q10">
    <cfRule type="expression" dxfId="1098" priority="39">
      <formula>$M$4&lt;5</formula>
    </cfRule>
  </conditionalFormatting>
  <conditionalFormatting sqref="A21:B21">
    <cfRule type="expression" dxfId="1097" priority="1">
      <formula>OR($B$12="mtdc",$B$12="no indirects")</formula>
    </cfRule>
  </conditionalFormatting>
  <dataValidations xWindow="254" yWindow="441" count="17">
    <dataValidation type="whole" operator="greaterThanOrEqual" allowBlank="1" showInputMessage="1" showErrorMessage="1" sqref="R6" xr:uid="{00000000-0002-0000-0100-000000000000}">
      <formula1>R5</formula1>
    </dataValidation>
    <dataValidation type="list" allowBlank="1" showInputMessage="1" showErrorMessage="1" sqref="N5:N10 P5:P10" xr:uid="{00000000-0002-0000-0100-000001000000}">
      <formula1>$H$32:$S$32</formula1>
    </dataValidation>
    <dataValidation type="list" allowBlank="1" showInputMessage="1" showErrorMessage="1" sqref="Q5:Q10 O5:O10" xr:uid="{00000000-0002-0000-0100-000002000000}">
      <formula1>$H$33:$U$33</formula1>
    </dataValidation>
    <dataValidation type="list" allowBlank="1" showInputMessage="1" showErrorMessage="1" sqref="I13" xr:uid="{00000000-0002-0000-0100-000003000000}">
      <formula1>$J$12:$K$12</formula1>
    </dataValidation>
    <dataValidation type="list" allowBlank="1" showErrorMessage="1" error="Please enter a whole number between 0 and 10, without decimal point or % sign" promptTitle="Salary Inflation" prompt="Select Annual Salary Inflation Rate from Dropdown Box." sqref="H13" xr:uid="{00000000-0002-0000-0100-000004000000}">
      <formula1>$M$42:$M$52</formula1>
    </dataValidation>
    <dataValidation type="list" allowBlank="1" showInputMessage="1" showErrorMessage="1" sqref="M4" xr:uid="{00000000-0002-0000-0100-000005000000}">
      <formula1>$H$31:$L$31</formula1>
    </dataValidation>
    <dataValidation type="whole" allowBlank="1" showInputMessage="1" showErrorMessage="1" sqref="R5 R7" xr:uid="{00000000-0002-0000-0100-000006000000}">
      <formula1>2012</formula1>
      <formula2>3000</formula2>
    </dataValidation>
    <dataValidation type="whole" allowBlank="1" error="Enter Whole Number without decimal point or % sign" prompt="Enter Whole Number for Sponsor Percentage" sqref="B25" xr:uid="{00000000-0002-0000-0100-000007000000}">
      <formula1>0</formula1>
      <formula2>100</formula2>
    </dataValidation>
    <dataValidation type="list" allowBlank="1" showInputMessage="1" showErrorMessage="1" sqref="B8:B10" xr:uid="{00000000-0002-0000-0100-000008000000}">
      <formula1>$G$9:$M$9</formula1>
    </dataValidation>
    <dataValidation type="list" allowBlank="1" showInputMessage="1" showErrorMessage="1" sqref="B12:B14" xr:uid="{00000000-0002-0000-0100-000009000000}">
      <formula1>$B$15:$B$20</formula1>
    </dataValidation>
    <dataValidation allowBlank="1" showInputMessage="1" showErrorMessage="1" error="Enter Whole Number without decimal point or % sign" prompt="Enter Whole Number for Sponsor Percentage" sqref="C25:E25" xr:uid="{00000000-0002-0000-0100-00000A000000}"/>
    <dataValidation type="list" allowBlank="1" showInputMessage="1" showErrorMessage="1" sqref="C8" xr:uid="{00000000-0002-0000-0100-00000B000000}">
      <formula1>$G$9:$P$9</formula1>
    </dataValidation>
    <dataValidation allowBlank="1" showErrorMessage="1" error="Enter Whole Number without decimal point or % sign" sqref="F25" xr:uid="{00000000-0002-0000-0100-00000C000000}"/>
    <dataValidation type="list" allowBlank="1" showInputMessage="1" showErrorMessage="1" sqref="C12:C14" xr:uid="{00000000-0002-0000-0100-00000D000000}">
      <formula1>$B$15:$B$17</formula1>
    </dataValidation>
    <dataValidation type="whole" allowBlank="1" showInputMessage="1" showErrorMessage="1" sqref="B26" xr:uid="{00000000-0002-0000-0100-00000E000000}">
      <formula1>0</formula1>
      <formula2>100</formula2>
    </dataValidation>
    <dataValidation type="list" allowBlank="1" showInputMessage="1" error="Please enter a whole number between 0 and 100, without decimal point or % sign" promptTitle="Indirect Cost Rate" prompt="Select indirect cost rate from Dropdown Box ONLY if MTDC or &quot;No Indirects&quot; is NOT selected above." sqref="B21" xr:uid="{00000000-0002-0000-0100-00000F000000}">
      <formula1>$H$34:$BE$34</formula1>
    </dataValidation>
    <dataValidation type="list" allowBlank="1" showInputMessage="1" showErrorMessage="1" error="Please enter a whole number between 0 and 100, without decimal point or % sign" promptTitle="Indirect Cost Rate" prompt="Enter indirect cost rate as whole number between 0 and 100 ONLY if TFC is selected above." sqref="C21" xr:uid="{00000000-0002-0000-0100-000010000000}">
      <formula1>$G$22:$BN$22</formula1>
    </dataValidation>
  </dataValidations>
  <pageMargins left="0.7" right="0.7" top="0.75" bottom="0.75" header="0.3" footer="0.3"/>
  <pageSetup scale="50" fitToWidth="0" fitToHeight="0" orientation="portrait" r:id="rId1"/>
  <headerFooter>
    <oddFooter>&amp;L&amp;P&amp;C&amp;F&amp;R&amp;T&amp;D</oddFooter>
  </headerFooter>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6"/>
  <dimension ref="F1:F2"/>
  <sheetViews>
    <sheetView workbookViewId="0">
      <selection activeCell="E31" sqref="A1:E31"/>
    </sheetView>
  </sheetViews>
  <sheetFormatPr defaultRowHeight="15" x14ac:dyDescent="0.25"/>
  <cols>
    <col min="1" max="1" width="25.42578125" customWidth="1"/>
    <col min="2" max="2" width="12.7109375" customWidth="1"/>
    <col min="3" max="3" width="12" customWidth="1"/>
    <col min="4" max="4" width="11.42578125" customWidth="1"/>
    <col min="5" max="5" width="11" customWidth="1"/>
  </cols>
  <sheetData>
    <row r="1" spans="6:6" x14ac:dyDescent="0.25">
      <c r="F1" s="577"/>
    </row>
    <row r="2" spans="6:6" x14ac:dyDescent="0.25">
      <c r="F2" s="577"/>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pageSetUpPr fitToPage="1"/>
  </sheetPr>
  <dimension ref="A1:BO153"/>
  <sheetViews>
    <sheetView workbookViewId="0"/>
  </sheetViews>
  <sheetFormatPr defaultRowHeight="15" x14ac:dyDescent="0.25"/>
  <cols>
    <col min="1" max="1" width="34.42578125" customWidth="1"/>
    <col min="2" max="2" width="11.85546875" style="3" customWidth="1"/>
    <col min="3" max="3" width="0.85546875" style="99" customWidth="1"/>
    <col min="4" max="4" width="8.42578125" style="3" customWidth="1"/>
    <col min="5" max="5" width="6.42578125" style="3" customWidth="1"/>
    <col min="6" max="6" width="7.42578125" style="3" customWidth="1"/>
    <col min="7" max="7" width="4.42578125" customWidth="1"/>
    <col min="8" max="11" width="12.7109375" customWidth="1"/>
    <col min="12" max="12" width="13.85546875" style="38" customWidth="1"/>
    <col min="13" max="13" width="0.7109375" customWidth="1"/>
    <col min="14" max="14" width="8.42578125" customWidth="1"/>
    <col min="15" max="15" width="6.42578125" customWidth="1"/>
    <col min="16" max="16" width="6.85546875" customWidth="1"/>
    <col min="17" max="17" width="6.42578125" customWidth="1"/>
    <col min="18" max="20" width="12.7109375" customWidth="1"/>
    <col min="21" max="21" width="12.42578125" style="38" customWidth="1"/>
    <col min="22" max="22" width="12.7109375" customWidth="1"/>
    <col min="23" max="23" width="0.85546875" customWidth="1"/>
    <col min="24" max="24" width="8.7109375" customWidth="1"/>
    <col min="25" max="25" width="6.7109375" customWidth="1"/>
    <col min="26" max="26" width="6.85546875" customWidth="1"/>
    <col min="27" max="27" width="4.85546875" customWidth="1"/>
    <col min="28" max="29" width="12.7109375" customWidth="1"/>
    <col min="30" max="30" width="12.42578125" customWidth="1"/>
    <col min="31" max="32" width="12.7109375" customWidth="1"/>
    <col min="33" max="33" width="0.42578125" customWidth="1"/>
    <col min="34" max="34" width="8.42578125" customWidth="1"/>
    <col min="35" max="35" width="6.42578125" customWidth="1"/>
    <col min="36" max="36" width="6.85546875" customWidth="1"/>
    <col min="37" max="37" width="4.85546875" customWidth="1"/>
    <col min="38" max="42" width="12.7109375" customWidth="1"/>
    <col min="43" max="43" width="0.7109375" customWidth="1"/>
    <col min="44" max="44" width="8.42578125" customWidth="1"/>
    <col min="45" max="45" width="6.7109375" customWidth="1"/>
    <col min="46" max="46" width="6.85546875" customWidth="1"/>
    <col min="47" max="47" width="5" customWidth="1"/>
    <col min="48" max="49" width="12.7109375" customWidth="1"/>
    <col min="50" max="50" width="12.42578125" customWidth="1"/>
    <col min="51" max="52" width="12.7109375" customWidth="1"/>
    <col min="53" max="53" width="0.7109375" customWidth="1"/>
    <col min="54" max="54" width="10.42578125" customWidth="1"/>
    <col min="55" max="55" width="11" customWidth="1"/>
    <col min="57" max="57" width="11" customWidth="1"/>
  </cols>
  <sheetData>
    <row r="1" spans="1:57" ht="35.25" customHeight="1" x14ac:dyDescent="0.25">
      <c r="A1" s="227"/>
      <c r="B1" s="231"/>
      <c r="C1" s="232"/>
      <c r="D1" s="232"/>
      <c r="E1" s="232"/>
      <c r="F1" s="2666" t="s">
        <v>119</v>
      </c>
      <c r="G1" s="2667"/>
      <c r="H1" s="2667"/>
      <c r="I1" s="2667"/>
      <c r="J1" s="2667"/>
      <c r="K1" s="2667"/>
      <c r="L1" s="2667"/>
      <c r="M1" s="2667"/>
      <c r="N1" s="2667"/>
      <c r="O1" s="2667"/>
      <c r="P1" s="2667"/>
      <c r="Q1" s="232"/>
      <c r="R1" s="232"/>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770"/>
      <c r="BA1" s="774"/>
      <c r="BB1" s="774"/>
      <c r="BC1" s="774"/>
      <c r="BD1" s="774"/>
      <c r="BE1" s="775"/>
    </row>
    <row r="2" spans="1:57" ht="35.25" customHeight="1" thickBot="1" x14ac:dyDescent="0.3">
      <c r="A2" s="229"/>
      <c r="B2" s="233"/>
      <c r="C2" s="233"/>
      <c r="D2" s="233"/>
      <c r="E2" s="233"/>
      <c r="F2" s="2668" t="s">
        <v>120</v>
      </c>
      <c r="G2" s="2668"/>
      <c r="H2" s="2668"/>
      <c r="I2" s="2668"/>
      <c r="J2" s="2668"/>
      <c r="K2" s="2668"/>
      <c r="L2" s="2668"/>
      <c r="M2" s="2668"/>
      <c r="N2" s="2668"/>
      <c r="O2" s="2668"/>
      <c r="P2" s="2668"/>
      <c r="Q2" s="233"/>
      <c r="R2" s="826"/>
      <c r="S2" s="230"/>
      <c r="T2" s="230"/>
      <c r="U2" s="230"/>
      <c r="V2" s="230"/>
      <c r="W2" s="230"/>
      <c r="X2" s="230"/>
      <c r="Y2" s="230"/>
      <c r="Z2" s="230"/>
      <c r="AA2" s="230"/>
      <c r="AB2" s="230"/>
      <c r="AC2" s="230"/>
      <c r="AD2" s="230"/>
      <c r="AE2" s="230"/>
      <c r="AF2" s="230"/>
      <c r="AG2" s="230"/>
      <c r="AH2" s="230"/>
      <c r="AI2" s="230"/>
      <c r="AJ2" s="230"/>
      <c r="AK2" s="230"/>
      <c r="AL2" s="230"/>
      <c r="AM2" s="230"/>
      <c r="AN2" s="230"/>
      <c r="AO2" s="230"/>
      <c r="AP2" s="230"/>
      <c r="AQ2" s="230"/>
      <c r="AR2" s="230"/>
      <c r="AS2" s="230"/>
      <c r="AT2" s="230"/>
      <c r="AU2" s="230"/>
      <c r="AV2" s="230"/>
      <c r="AW2" s="230"/>
      <c r="AX2" s="230"/>
      <c r="AY2" s="230"/>
      <c r="AZ2" s="776"/>
      <c r="BA2" s="776"/>
      <c r="BB2" s="776"/>
      <c r="BC2" s="776"/>
      <c r="BD2" s="776"/>
      <c r="BE2" s="777"/>
    </row>
    <row r="3" spans="1:57" s="2" customFormat="1" ht="21.75" customHeight="1" x14ac:dyDescent="0.25">
      <c r="A3" s="236"/>
      <c r="B3" s="226"/>
      <c r="C3" s="226"/>
      <c r="D3" s="226"/>
      <c r="E3" s="226"/>
      <c r="F3" s="226"/>
      <c r="G3" s="226"/>
      <c r="H3" s="226"/>
      <c r="I3" s="226"/>
      <c r="J3" s="226"/>
      <c r="K3" s="226"/>
      <c r="L3" s="226"/>
      <c r="M3" s="226"/>
      <c r="N3" s="2712" t="s">
        <v>188</v>
      </c>
      <c r="O3" s="2713"/>
      <c r="P3" s="2712" t="s">
        <v>189</v>
      </c>
      <c r="Q3" s="2714"/>
      <c r="R3" s="827"/>
      <c r="S3" s="2655" t="s">
        <v>131</v>
      </c>
      <c r="T3" s="2656"/>
      <c r="U3" s="832">
        <v>0</v>
      </c>
      <c r="V3" s="52"/>
      <c r="W3" s="226"/>
      <c r="X3" s="226"/>
      <c r="Y3" s="226"/>
      <c r="Z3" s="226"/>
      <c r="AA3" s="226"/>
      <c r="AB3" s="226"/>
      <c r="AC3" s="226"/>
      <c r="AD3" s="226"/>
      <c r="AE3" s="226"/>
      <c r="AF3" s="226"/>
      <c r="AG3" s="226"/>
      <c r="AH3" s="226"/>
      <c r="AI3" s="226"/>
      <c r="AJ3" s="226"/>
      <c r="AK3" s="226"/>
      <c r="AL3" s="226"/>
      <c r="AM3" s="226"/>
      <c r="AN3" s="226"/>
      <c r="AO3" s="226"/>
      <c r="AP3" s="226"/>
      <c r="AQ3" s="226"/>
      <c r="AR3" s="226"/>
      <c r="AS3" s="226"/>
      <c r="AT3" s="226"/>
      <c r="AU3" s="226"/>
      <c r="AV3" s="226"/>
      <c r="AW3" s="226"/>
      <c r="AX3" s="226"/>
      <c r="AY3" s="52"/>
      <c r="AZ3" s="52"/>
      <c r="BA3" s="52"/>
      <c r="BB3" s="771"/>
      <c r="BC3" s="771"/>
      <c r="BD3" s="771"/>
      <c r="BE3" s="773"/>
    </row>
    <row r="4" spans="1:57" s="2" customFormat="1" ht="21.75" customHeight="1" thickBot="1" x14ac:dyDescent="0.3">
      <c r="A4" s="236"/>
      <c r="B4" s="226"/>
      <c r="C4" s="226"/>
      <c r="D4" s="226"/>
      <c r="E4" s="226"/>
      <c r="F4" s="226"/>
      <c r="G4" s="226"/>
      <c r="H4" s="226"/>
      <c r="I4" s="226"/>
      <c r="J4" s="226"/>
      <c r="K4" s="226"/>
      <c r="L4" s="226"/>
      <c r="M4" s="226"/>
      <c r="N4" s="792" t="s">
        <v>143</v>
      </c>
      <c r="O4" s="824" t="s">
        <v>144</v>
      </c>
      <c r="P4" s="824" t="s">
        <v>143</v>
      </c>
      <c r="Q4" s="825" t="s">
        <v>144</v>
      </c>
      <c r="R4" s="828"/>
      <c r="S4" s="833"/>
      <c r="T4" s="830"/>
      <c r="U4" s="834"/>
      <c r="V4" s="52"/>
      <c r="W4" s="226"/>
      <c r="X4" s="226"/>
      <c r="Y4" s="226"/>
      <c r="Z4" s="226"/>
      <c r="AA4" s="226"/>
      <c r="AB4" s="226"/>
      <c r="AC4" s="226"/>
      <c r="AD4" s="226"/>
      <c r="AE4" s="226"/>
      <c r="AF4" s="226"/>
      <c r="AG4" s="226"/>
      <c r="AH4" s="226"/>
      <c r="AI4" s="226"/>
      <c r="AJ4" s="226"/>
      <c r="AK4" s="226"/>
      <c r="AL4" s="226"/>
      <c r="AM4" s="226"/>
      <c r="AN4" s="226"/>
      <c r="AO4" s="226"/>
      <c r="AP4" s="226"/>
      <c r="AQ4" s="226"/>
      <c r="AR4" s="226"/>
      <c r="AS4" s="226"/>
      <c r="AT4" s="226"/>
      <c r="AU4" s="226"/>
      <c r="AV4" s="226"/>
      <c r="AW4" s="226"/>
      <c r="AX4" s="226"/>
      <c r="AY4" s="52"/>
      <c r="AZ4" s="52"/>
      <c r="BA4" s="52"/>
      <c r="BB4" s="771"/>
      <c r="BC4" s="771"/>
      <c r="BD4" s="771"/>
      <c r="BE4" s="773"/>
    </row>
    <row r="5" spans="1:57" ht="21" customHeight="1" thickBot="1" x14ac:dyDescent="0.3">
      <c r="A5" s="237" t="s">
        <v>116</v>
      </c>
      <c r="B5" s="2669"/>
      <c r="C5" s="2670"/>
      <c r="D5" s="2670"/>
      <c r="E5" s="2670"/>
      <c r="F5" s="2670"/>
      <c r="G5" s="2670"/>
      <c r="H5" s="2670"/>
      <c r="I5" s="2670"/>
      <c r="J5" s="471"/>
      <c r="K5" s="2704" t="s">
        <v>192</v>
      </c>
      <c r="L5" s="2705"/>
      <c r="M5" s="2706"/>
      <c r="N5" s="793">
        <v>1</v>
      </c>
      <c r="O5" s="793">
        <v>2012</v>
      </c>
      <c r="P5" s="794">
        <v>12</v>
      </c>
      <c r="Q5" s="794">
        <v>2013</v>
      </c>
      <c r="R5" s="829"/>
      <c r="S5" s="2657" t="s">
        <v>130</v>
      </c>
      <c r="T5" s="2658"/>
      <c r="U5" s="428" t="e">
        <f>BE136</f>
        <v>#REF!</v>
      </c>
      <c r="V5" s="52"/>
      <c r="W5" s="524"/>
      <c r="X5" s="524"/>
      <c r="Y5" s="524"/>
      <c r="Z5" s="52"/>
      <c r="AA5" s="52"/>
      <c r="AB5" s="52"/>
      <c r="AC5" s="52"/>
      <c r="AD5" s="52"/>
      <c r="AE5" s="52"/>
      <c r="AF5" s="52"/>
      <c r="AG5" s="52"/>
      <c r="AH5" s="52"/>
      <c r="AI5" s="52"/>
      <c r="AJ5" s="52"/>
      <c r="AK5" s="52"/>
      <c r="AL5" s="52"/>
      <c r="AM5" s="52"/>
      <c r="AN5" s="52"/>
      <c r="AO5" s="52"/>
      <c r="AP5" s="52"/>
      <c r="AQ5" s="52"/>
      <c r="AR5" s="52"/>
      <c r="AS5" s="52"/>
      <c r="AT5" s="52"/>
      <c r="AU5" s="52"/>
      <c r="AV5" s="52"/>
      <c r="AW5" s="52"/>
      <c r="AX5" s="52"/>
      <c r="AY5" s="52"/>
      <c r="AZ5" s="52"/>
      <c r="BA5" s="52"/>
      <c r="BB5" s="771"/>
      <c r="BC5" s="771"/>
      <c r="BD5" s="771"/>
      <c r="BE5" s="773"/>
    </row>
    <row r="6" spans="1:57" ht="19.5" customHeight="1" thickBot="1" x14ac:dyDescent="0.3">
      <c r="A6" s="237" t="s">
        <v>117</v>
      </c>
      <c r="B6" s="2671"/>
      <c r="C6" s="2672"/>
      <c r="D6" s="2672"/>
      <c r="E6" s="2672"/>
      <c r="F6" s="2672"/>
      <c r="G6" s="2673"/>
      <c r="H6" s="815" t="s">
        <v>118</v>
      </c>
      <c r="I6" s="816"/>
      <c r="J6" s="817"/>
      <c r="K6" s="2707" t="s">
        <v>193</v>
      </c>
      <c r="L6" s="2708"/>
      <c r="M6" s="2709"/>
      <c r="N6" s="818">
        <v>1</v>
      </c>
      <c r="O6" s="793">
        <v>2013</v>
      </c>
      <c r="P6" s="794">
        <v>7</v>
      </c>
      <c r="Q6" s="794">
        <v>2014</v>
      </c>
      <c r="R6" s="829"/>
      <c r="S6" s="2659" t="s">
        <v>132</v>
      </c>
      <c r="T6" s="2660"/>
      <c r="U6" s="430" t="e">
        <f>(U5*B26)</f>
        <v>#REF!</v>
      </c>
      <c r="V6" s="52"/>
      <c r="W6" s="524"/>
      <c r="X6" s="524"/>
      <c r="Y6" s="524"/>
      <c r="Z6" s="52"/>
      <c r="AA6" s="52"/>
      <c r="AB6" s="52"/>
      <c r="AC6" s="52"/>
      <c r="AD6" s="52"/>
      <c r="AE6" s="52"/>
      <c r="AF6" s="52"/>
      <c r="AG6" s="52"/>
      <c r="AH6" s="52"/>
      <c r="AI6" s="52"/>
      <c r="AJ6" s="52"/>
      <c r="AK6" s="52"/>
      <c r="AL6" s="52"/>
      <c r="AM6" s="52"/>
      <c r="AN6" s="52"/>
      <c r="AO6" s="52"/>
      <c r="AP6" s="52"/>
      <c r="AQ6" s="52"/>
      <c r="AR6" s="52"/>
      <c r="AS6" s="52"/>
      <c r="AT6" s="52"/>
      <c r="AU6" s="52"/>
      <c r="AV6" s="52"/>
      <c r="AW6" s="52"/>
      <c r="AX6" s="52"/>
      <c r="AY6" s="52"/>
      <c r="AZ6" s="52"/>
      <c r="BA6" s="52"/>
      <c r="BB6" s="771"/>
      <c r="BC6" s="771"/>
      <c r="BD6" s="771"/>
      <c r="BE6" s="773"/>
    </row>
    <row r="7" spans="1:57" ht="21.75" customHeight="1" thickBot="1" x14ac:dyDescent="0.3">
      <c r="A7" s="239"/>
      <c r="B7" s="50"/>
      <c r="C7" s="50"/>
      <c r="D7" s="50"/>
      <c r="E7" s="50"/>
      <c r="F7" s="50"/>
      <c r="G7" s="763"/>
      <c r="H7" s="819"/>
      <c r="I7" s="820"/>
      <c r="J7" s="819"/>
      <c r="K7" s="2704" t="s">
        <v>194</v>
      </c>
      <c r="L7" s="2705"/>
      <c r="M7" s="2706"/>
      <c r="N7" s="793">
        <v>1</v>
      </c>
      <c r="O7" s="793">
        <v>2014</v>
      </c>
      <c r="P7" s="794">
        <v>12</v>
      </c>
      <c r="Q7" s="794">
        <v>2014</v>
      </c>
      <c r="R7" s="829"/>
      <c r="S7" s="2661" t="s">
        <v>133</v>
      </c>
      <c r="T7" s="2662"/>
      <c r="U7" s="429" t="e">
        <f>BB136</f>
        <v>#REF!</v>
      </c>
      <c r="V7" s="52"/>
      <c r="W7" s="454"/>
      <c r="X7" s="454"/>
      <c r="Y7" s="454"/>
      <c r="Z7" s="52"/>
      <c r="AA7" s="52"/>
      <c r="AB7" s="52"/>
      <c r="AC7" s="52"/>
      <c r="AD7" s="52"/>
      <c r="AE7" s="52"/>
      <c r="AF7" s="52"/>
      <c r="AG7" s="52"/>
      <c r="AH7" s="52"/>
      <c r="AI7" s="52"/>
      <c r="AJ7" s="52"/>
      <c r="AK7" s="52"/>
      <c r="AL7" s="52"/>
      <c r="AM7" s="52"/>
      <c r="AN7" s="52"/>
      <c r="AO7" s="52"/>
      <c r="AP7" s="52"/>
      <c r="AQ7" s="52"/>
      <c r="AR7" s="52"/>
      <c r="AS7" s="52"/>
      <c r="AT7" s="52"/>
      <c r="AU7" s="52"/>
      <c r="AV7" s="52"/>
      <c r="AW7" s="52"/>
      <c r="AX7" s="52"/>
      <c r="AY7" s="52"/>
      <c r="AZ7" s="52"/>
      <c r="BA7" s="52"/>
      <c r="BB7" s="771"/>
      <c r="BC7" s="771"/>
      <c r="BD7" s="771"/>
      <c r="BE7" s="773"/>
    </row>
    <row r="8" spans="1:57" ht="18" customHeight="1" x14ac:dyDescent="0.25">
      <c r="A8" s="240" t="s">
        <v>0</v>
      </c>
      <c r="B8" s="2674" t="s">
        <v>1</v>
      </c>
      <c r="C8" s="81"/>
      <c r="D8" s="50"/>
      <c r="E8" s="50"/>
      <c r="F8" s="50"/>
      <c r="G8" s="52"/>
      <c r="H8" s="52"/>
      <c r="I8" s="782"/>
      <c r="J8" s="781"/>
      <c r="K8" s="2707" t="s">
        <v>195</v>
      </c>
      <c r="L8" s="2708"/>
      <c r="M8" s="2709"/>
      <c r="N8" s="818">
        <v>1</v>
      </c>
      <c r="O8" s="793">
        <v>2015</v>
      </c>
      <c r="P8" s="794">
        <v>12</v>
      </c>
      <c r="Q8" s="793">
        <v>2015</v>
      </c>
      <c r="R8" s="52"/>
      <c r="S8" s="52"/>
      <c r="T8" s="52"/>
      <c r="U8" s="52"/>
      <c r="V8" s="52"/>
      <c r="W8" s="52"/>
      <c r="X8" s="52"/>
      <c r="Y8" s="52"/>
      <c r="Z8" s="52"/>
      <c r="AA8" s="52"/>
      <c r="AB8" s="52"/>
      <c r="AC8" s="52"/>
      <c r="AD8" s="52"/>
      <c r="AE8" s="52"/>
      <c r="AF8" s="52"/>
      <c r="AG8" s="52"/>
      <c r="AH8" s="52"/>
      <c r="AI8" s="52"/>
      <c r="AJ8" s="52"/>
      <c r="AK8" s="52"/>
      <c r="AL8" s="52"/>
      <c r="AM8" s="52"/>
      <c r="AN8" s="52"/>
      <c r="AO8" s="52"/>
      <c r="AP8" s="52"/>
      <c r="AQ8" s="52"/>
      <c r="AR8" s="52"/>
      <c r="AS8" s="52"/>
      <c r="AT8" s="52"/>
      <c r="AU8" s="52"/>
      <c r="AV8" s="52"/>
      <c r="AW8" s="52"/>
      <c r="AX8" s="52"/>
      <c r="AY8" s="52"/>
      <c r="AZ8" s="771"/>
      <c r="BA8" s="771"/>
      <c r="BB8" s="771"/>
      <c r="BC8" s="771"/>
      <c r="BD8" s="771"/>
      <c r="BE8" s="773"/>
    </row>
    <row r="9" spans="1:57" ht="15" hidden="1" customHeight="1" thickBot="1" x14ac:dyDescent="0.4">
      <c r="A9" s="241"/>
      <c r="B9" s="2675"/>
      <c r="C9" s="82"/>
      <c r="D9" s="50"/>
      <c r="E9" s="50"/>
      <c r="F9" s="50"/>
      <c r="G9" s="273" t="s">
        <v>2</v>
      </c>
      <c r="H9" s="273" t="s">
        <v>1</v>
      </c>
      <c r="I9" s="273" t="s">
        <v>122</v>
      </c>
      <c r="J9" s="151" t="s">
        <v>123</v>
      </c>
      <c r="K9" s="151" t="s">
        <v>124</v>
      </c>
      <c r="L9" s="151" t="s">
        <v>3</v>
      </c>
      <c r="M9" s="151"/>
      <c r="N9" s="151"/>
      <c r="O9" s="151"/>
      <c r="P9" s="794">
        <v>12</v>
      </c>
      <c r="Q9" s="151"/>
      <c r="R9" s="151"/>
      <c r="S9" s="151"/>
      <c r="T9" s="151"/>
      <c r="U9" s="151"/>
      <c r="V9" s="151"/>
      <c r="W9" s="151"/>
      <c r="X9" s="151"/>
      <c r="Y9" s="52"/>
      <c r="Z9" s="52"/>
      <c r="AA9" s="52"/>
      <c r="AB9" s="52"/>
      <c r="AC9" s="52"/>
      <c r="AD9" s="52"/>
      <c r="AE9" s="52"/>
      <c r="AF9" s="52"/>
      <c r="AG9" s="52"/>
      <c r="AH9" s="52"/>
      <c r="AI9" s="52"/>
      <c r="AJ9" s="52"/>
      <c r="AK9" s="52"/>
      <c r="AL9" s="52"/>
      <c r="AM9" s="52"/>
      <c r="AN9" s="52"/>
      <c r="AO9" s="52"/>
      <c r="AP9" s="52"/>
      <c r="AQ9" s="52"/>
      <c r="AR9" s="52"/>
      <c r="AS9" s="52"/>
      <c r="AT9" s="52"/>
      <c r="AU9" s="52"/>
      <c r="AV9" s="52"/>
      <c r="AW9" s="52"/>
      <c r="AX9" s="52"/>
      <c r="AY9" s="52"/>
      <c r="AZ9" s="771"/>
      <c r="BA9" s="771"/>
      <c r="BB9" s="771"/>
      <c r="BC9" s="771"/>
      <c r="BD9" s="771"/>
      <c r="BE9" s="773"/>
    </row>
    <row r="10" spans="1:57" ht="21.75" thickBot="1" x14ac:dyDescent="0.4">
      <c r="A10" s="239"/>
      <c r="B10" s="2676"/>
      <c r="C10" s="82"/>
      <c r="D10" s="50"/>
      <c r="E10" s="50"/>
      <c r="F10" s="50"/>
      <c r="G10" s="151"/>
      <c r="H10" s="151"/>
      <c r="I10" s="151"/>
      <c r="J10" s="151"/>
      <c r="K10" s="2707" t="s">
        <v>196</v>
      </c>
      <c r="L10" s="2708"/>
      <c r="M10" s="2709"/>
      <c r="N10" s="818">
        <v>1</v>
      </c>
      <c r="O10" s="793">
        <v>2016</v>
      </c>
      <c r="P10" s="794">
        <v>12</v>
      </c>
      <c r="Q10" s="831">
        <v>2016</v>
      </c>
      <c r="R10" s="49"/>
      <c r="S10" s="49"/>
      <c r="T10" s="49"/>
      <c r="U10" s="52"/>
      <c r="V10" s="52"/>
      <c r="W10" s="52"/>
      <c r="X10" s="52"/>
      <c r="Y10" s="52"/>
      <c r="Z10" s="52"/>
      <c r="AA10" s="52"/>
      <c r="AB10" s="52"/>
      <c r="AC10" s="52"/>
      <c r="AD10" s="52"/>
      <c r="AE10" s="52"/>
      <c r="AF10" s="52"/>
      <c r="AG10" s="52"/>
      <c r="AH10" s="52"/>
      <c r="AI10" s="52"/>
      <c r="AJ10" s="52"/>
      <c r="AK10" s="52"/>
      <c r="AL10" s="52"/>
      <c r="AM10" s="52"/>
      <c r="AN10" s="52"/>
      <c r="AO10" s="52"/>
      <c r="AP10" s="52"/>
      <c r="AQ10" s="52"/>
      <c r="AR10" s="52"/>
      <c r="AS10" s="52"/>
      <c r="AT10" s="52"/>
      <c r="AU10" s="52"/>
      <c r="AV10" s="52"/>
      <c r="AW10" s="52"/>
      <c r="AX10" s="52"/>
      <c r="AY10" s="52"/>
      <c r="AZ10" s="771"/>
      <c r="BA10" s="771"/>
      <c r="BB10" s="771"/>
      <c r="BC10" s="771"/>
      <c r="BD10" s="771"/>
      <c r="BE10" s="773"/>
    </row>
    <row r="11" spans="1:57" ht="21" x14ac:dyDescent="0.35">
      <c r="A11" s="239"/>
      <c r="B11" s="783"/>
      <c r="C11" s="54"/>
      <c r="D11" s="2689" t="s">
        <v>97</v>
      </c>
      <c r="E11" s="2690"/>
      <c r="F11" s="2691"/>
      <c r="G11" s="52"/>
      <c r="H11" s="151"/>
      <c r="I11" s="151"/>
      <c r="J11" s="151"/>
      <c r="K11" s="2710" t="s">
        <v>191</v>
      </c>
      <c r="L11" s="2711"/>
      <c r="M11" s="2711"/>
      <c r="N11" s="822">
        <v>5</v>
      </c>
      <c r="O11" s="151"/>
      <c r="P11" s="216"/>
      <c r="Q11" s="2663" t="s">
        <v>37</v>
      </c>
      <c r="R11" s="2664"/>
      <c r="S11" s="2664"/>
      <c r="T11" s="2665"/>
      <c r="U11" s="64"/>
      <c r="V11" s="64"/>
      <c r="W11" s="52"/>
      <c r="X11" s="52"/>
      <c r="Y11" s="52"/>
      <c r="Z11" s="52"/>
      <c r="AA11" s="433"/>
      <c r="AB11" s="433"/>
      <c r="AC11" s="52"/>
      <c r="AD11" s="52"/>
      <c r="AE11" s="52"/>
      <c r="AF11" s="52"/>
      <c r="AG11" s="52"/>
      <c r="AH11" s="52"/>
      <c r="AI11" s="52"/>
      <c r="AJ11" s="52"/>
      <c r="AK11" s="52"/>
      <c r="AL11" s="52"/>
      <c r="AM11" s="52"/>
      <c r="AN11" s="52"/>
      <c r="AO11" s="52"/>
      <c r="AP11" s="52"/>
      <c r="AQ11" s="52"/>
      <c r="AR11" s="52"/>
      <c r="AS11" s="52"/>
      <c r="AT11" s="52"/>
      <c r="AU11" s="52"/>
      <c r="AV11" s="52"/>
      <c r="AW11" s="52"/>
      <c r="AX11" s="52"/>
      <c r="AY11" s="52"/>
      <c r="AZ11" s="771"/>
      <c r="BA11" s="771"/>
      <c r="BB11" s="771"/>
      <c r="BC11" s="771"/>
      <c r="BD11" s="771"/>
      <c r="BE11" s="773"/>
    </row>
    <row r="12" spans="1:57" ht="16.5" customHeight="1" x14ac:dyDescent="0.35">
      <c r="A12" s="2699" t="s">
        <v>4</v>
      </c>
      <c r="B12" s="2683" t="s">
        <v>89</v>
      </c>
      <c r="C12" s="83"/>
      <c r="D12" s="2692" t="s">
        <v>90</v>
      </c>
      <c r="E12" s="2693"/>
      <c r="F12" s="2694"/>
      <c r="G12" s="52"/>
      <c r="H12" s="169">
        <v>0</v>
      </c>
      <c r="I12" s="169"/>
      <c r="J12" s="169">
        <v>1</v>
      </c>
      <c r="K12" s="169">
        <v>2</v>
      </c>
      <c r="L12" s="169">
        <v>3</v>
      </c>
      <c r="M12" s="169">
        <v>4</v>
      </c>
      <c r="N12" s="169"/>
      <c r="O12" s="169">
        <v>5</v>
      </c>
      <c r="P12" s="169">
        <v>6</v>
      </c>
      <c r="Q12" s="405"/>
      <c r="R12" s="14"/>
      <c r="S12" s="14"/>
      <c r="T12" s="265"/>
      <c r="U12" s="52"/>
      <c r="V12" s="52"/>
      <c r="W12" s="52"/>
      <c r="X12" s="52"/>
      <c r="Y12" s="52"/>
      <c r="Z12" s="52"/>
      <c r="AA12" s="52"/>
      <c r="AB12" s="52"/>
      <c r="AC12" s="52"/>
      <c r="AD12" s="52"/>
      <c r="AE12" s="52"/>
      <c r="AF12" s="52"/>
      <c r="AG12" s="52"/>
      <c r="AH12" s="52"/>
      <c r="AI12" s="52"/>
      <c r="AJ12" s="52"/>
      <c r="AK12" s="52"/>
      <c r="AL12" s="52"/>
      <c r="AM12" s="52"/>
      <c r="AN12" s="52"/>
      <c r="AO12" s="52"/>
      <c r="AP12" s="52"/>
      <c r="AQ12" s="52"/>
      <c r="AR12" s="52"/>
      <c r="AS12" s="52"/>
      <c r="AT12" s="52"/>
      <c r="AU12" s="52"/>
      <c r="AV12" s="52"/>
      <c r="AW12" s="52"/>
      <c r="AX12" s="52"/>
      <c r="AY12" s="52"/>
      <c r="AZ12" s="771"/>
      <c r="BA12" s="771"/>
      <c r="BB12" s="771"/>
      <c r="BC12" s="771"/>
      <c r="BD12" s="771"/>
      <c r="BE12" s="773"/>
    </row>
    <row r="13" spans="1:57" ht="16.5" customHeight="1" x14ac:dyDescent="0.35">
      <c r="A13" s="2700"/>
      <c r="B13" s="2684"/>
      <c r="C13" s="83"/>
      <c r="D13" s="2686">
        <v>3</v>
      </c>
      <c r="E13" s="2687"/>
      <c r="F13" s="2688"/>
      <c r="G13" s="52"/>
      <c r="H13" s="151"/>
      <c r="I13" s="151"/>
      <c r="J13" s="151"/>
      <c r="K13" s="780"/>
      <c r="L13" s="151"/>
      <c r="M13" s="151"/>
      <c r="N13" s="151"/>
      <c r="O13" s="151"/>
      <c r="P13" s="151"/>
      <c r="Q13" s="835" t="s">
        <v>8</v>
      </c>
      <c r="R13" s="15" t="e">
        <f>BE136*B25</f>
        <v>#REF!</v>
      </c>
      <c r="S13" s="41" t="s">
        <v>38</v>
      </c>
      <c r="T13" s="266" t="e">
        <f>BC136-R13</f>
        <v>#REF!</v>
      </c>
      <c r="U13" s="151"/>
      <c r="V13" s="52"/>
      <c r="W13" s="52"/>
      <c r="X13" s="52"/>
      <c r="Y13" s="52"/>
      <c r="Z13" s="52"/>
      <c r="AA13" s="502"/>
      <c r="AB13" s="52"/>
      <c r="AC13" s="52"/>
      <c r="AD13" s="52"/>
      <c r="AE13" s="52"/>
      <c r="AF13" s="52"/>
      <c r="AG13" s="52"/>
      <c r="AH13" s="52"/>
      <c r="AI13" s="52"/>
      <c r="AJ13" s="52"/>
      <c r="AK13" s="52"/>
      <c r="AL13" s="52"/>
      <c r="AM13" s="52"/>
      <c r="AN13" s="52"/>
      <c r="AO13" s="52"/>
      <c r="AP13" s="52"/>
      <c r="AQ13" s="52"/>
      <c r="AR13" s="52"/>
      <c r="AS13" s="52"/>
      <c r="AT13" s="52"/>
      <c r="AU13" s="52"/>
      <c r="AV13" s="52"/>
      <c r="AW13" s="52"/>
      <c r="AX13" s="52"/>
      <c r="AY13" s="52"/>
      <c r="AZ13" s="771"/>
      <c r="BA13" s="771"/>
      <c r="BB13" s="771"/>
      <c r="BC13" s="771"/>
      <c r="BD13" s="771"/>
      <c r="BE13" s="773"/>
    </row>
    <row r="14" spans="1:57" ht="21" customHeight="1" thickBot="1" x14ac:dyDescent="0.4">
      <c r="A14" s="2700"/>
      <c r="B14" s="2685"/>
      <c r="C14" s="83"/>
      <c r="D14" s="53"/>
      <c r="E14" s="53"/>
      <c r="F14" s="53"/>
      <c r="G14" s="151"/>
      <c r="H14" s="52"/>
      <c r="I14" s="52"/>
      <c r="J14" s="52"/>
      <c r="K14" s="52"/>
      <c r="L14" s="52"/>
      <c r="M14" s="52"/>
      <c r="N14" s="814"/>
      <c r="O14" s="52"/>
      <c r="P14" s="52"/>
      <c r="Q14" s="836" t="s">
        <v>16</v>
      </c>
      <c r="R14" s="406" t="e">
        <f>BE136*B26</f>
        <v>#REF!</v>
      </c>
      <c r="S14" s="407" t="s">
        <v>38</v>
      </c>
      <c r="T14" s="408" t="e">
        <f>BB136-R14</f>
        <v>#REF!</v>
      </c>
      <c r="U14" s="52"/>
      <c r="V14" s="52"/>
      <c r="W14" s="52"/>
      <c r="X14" s="52"/>
      <c r="Y14" s="52"/>
      <c r="Z14" s="52"/>
      <c r="AA14" s="502"/>
      <c r="AB14" s="52"/>
      <c r="AC14" s="52"/>
      <c r="AD14" s="52"/>
      <c r="AE14" s="52"/>
      <c r="AF14" s="52"/>
      <c r="AG14" s="52"/>
      <c r="AH14" s="52"/>
      <c r="AI14" s="52"/>
      <c r="AJ14" s="52"/>
      <c r="AK14" s="52"/>
      <c r="AL14" s="52"/>
      <c r="AM14" s="52"/>
      <c r="AN14" s="52"/>
      <c r="AO14" s="52"/>
      <c r="AP14" s="52"/>
      <c r="AQ14" s="52"/>
      <c r="AR14" s="52"/>
      <c r="AS14" s="52"/>
      <c r="AT14" s="52"/>
      <c r="AU14" s="52"/>
      <c r="AV14" s="52"/>
      <c r="AW14" s="52"/>
      <c r="AX14" s="52"/>
      <c r="AY14" s="52"/>
      <c r="AZ14" s="771"/>
      <c r="BA14" s="771"/>
      <c r="BB14" s="771"/>
      <c r="BC14" s="771"/>
      <c r="BD14" s="771"/>
      <c r="BE14" s="773"/>
    </row>
    <row r="15" spans="1:57" hidden="1" x14ac:dyDescent="0.25">
      <c r="A15" s="289"/>
      <c r="B15" s="784" t="s">
        <v>6</v>
      </c>
      <c r="C15" s="50"/>
      <c r="D15" s="4"/>
      <c r="E15" s="4"/>
      <c r="F15" s="4"/>
      <c r="G15" s="28"/>
      <c r="H15" s="28"/>
      <c r="I15" s="28"/>
      <c r="J15" s="28"/>
      <c r="K15" s="28"/>
      <c r="L15" s="28"/>
      <c r="M15" s="28"/>
      <c r="N15" s="813" t="e">
        <f>IF(N14=12,0,IF(AND($P$6&lt;&gt;$P$5,$N$6&lt;7,$N$5&lt;7,$N$5&gt;#REF!),12-6+$N$6,IF(AND($P$5=$P$6,$N$5&gt;=7,$N$6&lt;=12),0,IF(AND($P$6=$P$5,$N$5&lt;7,$N$6&lt;7),0,IF(AND($P$5=$P$6,$N$5&lt;7,$N$6&lt;=12),$N$6-6,IF(AND($P$5&lt;&gt;$P$6,$N$6&lt;7,$N$5&gt;=7),0,IF(AND($P$5&lt;&gt;$P$6,$N$6&lt;=7,$N$5&lt;7),12-N14,IF(AND($P$6&lt;&gt;$P$5,$N$5&gt;=7,$N$6&gt;=7,$N$6&gt;$N$5),12-N14,IF(AND($P$6&lt;&gt;$P$5,$N$5&gt;7,$N$6&lt;$N$5),12-N14,IF(AND($P$6&lt;&gt;$P$5,$N$6&gt;=7,$N$5&gt;7),$N$6-7,IF(AND($P$6&lt;&gt;$P$5,$N$5&lt;=7,$N$6&gt;=7),12-N14)))))))))))</f>
        <v>#REF!</v>
      </c>
      <c r="O15" s="28"/>
      <c r="P15" s="28"/>
      <c r="Q15" s="28"/>
      <c r="R15" s="28"/>
      <c r="S15" s="28"/>
      <c r="T15" s="28"/>
      <c r="U15" s="28"/>
      <c r="V15" s="28"/>
      <c r="W15" s="28"/>
      <c r="X15" s="28"/>
      <c r="Y15" s="28"/>
      <c r="Z15" s="28"/>
      <c r="AA15" s="28"/>
      <c r="AB15" s="28"/>
      <c r="AC15" s="28"/>
      <c r="AD15" s="28"/>
      <c r="AE15" s="28"/>
      <c r="AF15" s="28"/>
      <c r="AG15" s="28"/>
      <c r="AH15" s="28"/>
      <c r="AI15" s="28"/>
      <c r="AJ15" s="28"/>
      <c r="AK15" s="28"/>
      <c r="AL15" s="28"/>
      <c r="AM15" s="28"/>
      <c r="AN15" s="28"/>
      <c r="AO15" s="28"/>
      <c r="AP15" s="28"/>
      <c r="AQ15" s="28"/>
      <c r="AR15" s="28"/>
      <c r="AS15" s="28"/>
      <c r="AT15" s="28"/>
      <c r="AU15" s="28"/>
      <c r="AV15" s="28"/>
      <c r="AW15" s="28"/>
      <c r="AX15" s="28"/>
      <c r="AY15" s="28"/>
      <c r="AZ15" s="772"/>
      <c r="BA15" s="771"/>
      <c r="BB15" s="771"/>
      <c r="BC15" s="771"/>
      <c r="BD15" s="771"/>
      <c r="BE15" s="773"/>
    </row>
    <row r="16" spans="1:57" hidden="1" x14ac:dyDescent="0.25">
      <c r="A16" s="289"/>
      <c r="B16" s="784" t="s">
        <v>5</v>
      </c>
      <c r="C16" s="50"/>
      <c r="D16" s="4"/>
      <c r="E16" s="4"/>
      <c r="F16" s="4"/>
      <c r="G16" s="28"/>
      <c r="H16" s="28"/>
      <c r="I16" s="28"/>
      <c r="J16" s="28"/>
      <c r="K16" s="28"/>
      <c r="L16" s="28"/>
      <c r="M16" s="28"/>
      <c r="N16" s="28"/>
      <c r="O16" s="28"/>
      <c r="P16" s="28"/>
      <c r="Q16" s="28"/>
      <c r="R16" s="28"/>
      <c r="S16" s="28"/>
      <c r="T16" s="28"/>
      <c r="U16" s="28"/>
      <c r="V16" s="28"/>
      <c r="W16" s="28"/>
      <c r="X16" s="28"/>
      <c r="Y16" s="28"/>
      <c r="Z16" s="28"/>
      <c r="AA16" s="28"/>
      <c r="AB16" s="28"/>
      <c r="AC16" s="28"/>
      <c r="AD16" s="28"/>
      <c r="AE16" s="28"/>
      <c r="AF16" s="28"/>
      <c r="AG16" s="28"/>
      <c r="AH16" s="28"/>
      <c r="AI16" s="28"/>
      <c r="AJ16" s="28"/>
      <c r="AK16" s="28"/>
      <c r="AL16" s="28"/>
      <c r="AM16" s="28"/>
      <c r="AN16" s="28"/>
      <c r="AO16" s="28"/>
      <c r="AP16" s="28"/>
      <c r="AQ16" s="28"/>
      <c r="AR16" s="28"/>
      <c r="AS16" s="28"/>
      <c r="AT16" s="28"/>
      <c r="AU16" s="28"/>
      <c r="AV16" s="28"/>
      <c r="AW16" s="28"/>
      <c r="AX16" s="28"/>
      <c r="AY16" s="28"/>
      <c r="AZ16" s="772"/>
      <c r="BA16" s="771"/>
      <c r="BB16" s="771"/>
      <c r="BC16" s="771"/>
      <c r="BD16" s="771"/>
      <c r="BE16" s="773"/>
    </row>
    <row r="17" spans="1:67" hidden="1" x14ac:dyDescent="0.25">
      <c r="A17" s="289"/>
      <c r="B17" s="784" t="s">
        <v>43</v>
      </c>
      <c r="C17" s="50"/>
      <c r="D17" s="4"/>
      <c r="E17" s="4"/>
      <c r="F17" s="4"/>
      <c r="G17" s="28"/>
      <c r="H17" s="28"/>
      <c r="I17" s="28"/>
      <c r="J17" s="28"/>
      <c r="K17" s="28"/>
      <c r="L17" s="28"/>
      <c r="M17" s="28"/>
      <c r="N17" s="28"/>
      <c r="O17" s="28"/>
      <c r="P17" s="28"/>
      <c r="Q17" s="28"/>
      <c r="R17" s="28"/>
      <c r="S17" s="28"/>
      <c r="T17" s="28"/>
      <c r="U17" s="28"/>
      <c r="V17" s="28"/>
      <c r="W17" s="28"/>
      <c r="X17" s="28"/>
      <c r="Y17" s="28"/>
      <c r="Z17" s="28"/>
      <c r="AA17" s="28"/>
      <c r="AB17" s="28"/>
      <c r="AC17" s="28"/>
      <c r="AD17" s="28"/>
      <c r="AE17" s="28"/>
      <c r="AF17" s="28"/>
      <c r="AG17" s="28"/>
      <c r="AH17" s="28"/>
      <c r="AI17" s="28"/>
      <c r="AJ17" s="28"/>
      <c r="AK17" s="28"/>
      <c r="AL17" s="28"/>
      <c r="AM17" s="28"/>
      <c r="AN17" s="28"/>
      <c r="AO17" s="28"/>
      <c r="AP17" s="28"/>
      <c r="AQ17" s="28"/>
      <c r="AR17" s="28"/>
      <c r="AS17" s="28"/>
      <c r="AT17" s="28"/>
      <c r="AU17" s="28"/>
      <c r="AV17" s="28"/>
      <c r="AW17" s="28"/>
      <c r="AX17" s="28"/>
      <c r="AY17" s="28"/>
      <c r="AZ17" s="772"/>
      <c r="BA17" s="771"/>
      <c r="BB17" s="771"/>
      <c r="BC17" s="771"/>
      <c r="BD17" s="771"/>
      <c r="BE17" s="773"/>
    </row>
    <row r="18" spans="1:67" hidden="1" x14ac:dyDescent="0.25">
      <c r="A18" s="289"/>
      <c r="B18" s="785" t="s">
        <v>89</v>
      </c>
      <c r="C18" s="50"/>
      <c r="D18" s="50"/>
      <c r="E18" s="50"/>
      <c r="F18" s="50"/>
      <c r="G18" s="52"/>
      <c r="H18" s="52"/>
      <c r="I18" s="52"/>
      <c r="J18" s="52"/>
      <c r="K18" s="52"/>
      <c r="L18" s="52"/>
      <c r="M18" s="52"/>
      <c r="N18" s="52"/>
      <c r="O18" s="52"/>
      <c r="P18" s="52"/>
      <c r="Q18" s="52"/>
      <c r="R18" s="52"/>
      <c r="S18" s="52"/>
      <c r="T18" s="52"/>
      <c r="U18" s="52"/>
      <c r="V18" s="52"/>
      <c r="W18" s="52"/>
      <c r="X18" s="52"/>
      <c r="Y18" s="52"/>
      <c r="Z18" s="52"/>
      <c r="AA18" s="52"/>
      <c r="AB18" s="52"/>
      <c r="AC18" s="52"/>
      <c r="AD18" s="52"/>
      <c r="AE18" s="52"/>
      <c r="AF18" s="52"/>
      <c r="AG18" s="52"/>
      <c r="AH18" s="52"/>
      <c r="AI18" s="52"/>
      <c r="AJ18" s="52"/>
      <c r="AK18" s="52"/>
      <c r="AL18" s="52"/>
      <c r="AM18" s="52"/>
      <c r="AN18" s="52"/>
      <c r="AO18" s="52"/>
      <c r="AP18" s="52"/>
      <c r="AQ18" s="52"/>
      <c r="AR18" s="52"/>
      <c r="AS18" s="52"/>
      <c r="AT18" s="52"/>
      <c r="AU18" s="52"/>
      <c r="AV18" s="52"/>
      <c r="AW18" s="52"/>
      <c r="AX18" s="52"/>
      <c r="AY18" s="52"/>
      <c r="AZ18" s="771"/>
      <c r="BA18" s="771"/>
      <c r="BB18" s="771"/>
      <c r="BC18" s="771"/>
      <c r="BD18" s="771"/>
      <c r="BE18" s="773"/>
    </row>
    <row r="19" spans="1:67" hidden="1" x14ac:dyDescent="0.25">
      <c r="A19" s="289"/>
      <c r="B19" s="785" t="s">
        <v>104</v>
      </c>
      <c r="C19" s="50"/>
      <c r="D19" s="50"/>
      <c r="E19" s="50"/>
      <c r="F19" s="50"/>
      <c r="G19" s="52"/>
      <c r="H19" s="52"/>
      <c r="I19" s="52"/>
      <c r="J19" s="52"/>
      <c r="K19" s="52"/>
      <c r="L19" s="52"/>
      <c r="M19" s="52"/>
      <c r="N19" s="52"/>
      <c r="O19" s="52"/>
      <c r="P19" s="52"/>
      <c r="Q19" s="52"/>
      <c r="R19" s="52"/>
      <c r="S19" s="52"/>
      <c r="T19" s="52"/>
      <c r="U19" s="52"/>
      <c r="V19" s="52"/>
      <c r="W19" s="52"/>
      <c r="X19" s="52"/>
      <c r="Y19" s="52"/>
      <c r="Z19" s="52"/>
      <c r="AA19" s="52"/>
      <c r="AB19" s="52"/>
      <c r="AC19" s="52"/>
      <c r="AD19" s="52"/>
      <c r="AE19" s="52"/>
      <c r="AF19" s="52"/>
      <c r="AG19" s="52"/>
      <c r="AH19" s="52"/>
      <c r="AI19" s="52"/>
      <c r="AJ19" s="52"/>
      <c r="AK19" s="52"/>
      <c r="AL19" s="52"/>
      <c r="AM19" s="52"/>
      <c r="AN19" s="52"/>
      <c r="AO19" s="52"/>
      <c r="AP19" s="52"/>
      <c r="AQ19" s="52"/>
      <c r="AR19" s="52"/>
      <c r="AS19" s="52"/>
      <c r="AT19" s="52"/>
      <c r="AU19" s="52"/>
      <c r="AV19" s="52"/>
      <c r="AW19" s="52"/>
      <c r="AX19" s="52"/>
      <c r="AY19" s="52"/>
      <c r="AZ19" s="771"/>
      <c r="BA19" s="771"/>
      <c r="BB19" s="771"/>
      <c r="BC19" s="771"/>
      <c r="BD19" s="771"/>
      <c r="BE19" s="773"/>
    </row>
    <row r="20" spans="1:67" hidden="1" x14ac:dyDescent="0.25">
      <c r="A20" s="289"/>
      <c r="B20" s="785" t="s">
        <v>125</v>
      </c>
      <c r="C20" s="50"/>
      <c r="D20" s="50"/>
      <c r="E20" s="50"/>
      <c r="F20" s="50"/>
      <c r="G20" s="52"/>
      <c r="H20" s="52"/>
      <c r="I20" s="52"/>
      <c r="J20" s="52"/>
      <c r="K20" s="52"/>
      <c r="L20" s="52"/>
      <c r="M20" s="52"/>
      <c r="N20" s="52"/>
      <c r="O20" s="52"/>
      <c r="P20" s="52"/>
      <c r="Q20" s="52"/>
      <c r="R20" s="52"/>
      <c r="S20" s="52"/>
      <c r="T20" s="52"/>
      <c r="U20" s="52"/>
      <c r="V20" s="52"/>
      <c r="W20" s="52"/>
      <c r="X20" s="52"/>
      <c r="Y20" s="52"/>
      <c r="Z20" s="52"/>
      <c r="AA20" s="52"/>
      <c r="AB20" s="52"/>
      <c r="AC20" s="52"/>
      <c r="AD20" s="52"/>
      <c r="AE20" s="52"/>
      <c r="AF20" s="52"/>
      <c r="AG20" s="52"/>
      <c r="AH20" s="52"/>
      <c r="AI20" s="52"/>
      <c r="AJ20" s="52"/>
      <c r="AK20" s="52"/>
      <c r="AL20" s="52"/>
      <c r="AM20" s="52"/>
      <c r="AN20" s="52"/>
      <c r="AO20" s="52"/>
      <c r="AP20" s="52"/>
      <c r="AQ20" s="52"/>
      <c r="AR20" s="52"/>
      <c r="AS20" s="52"/>
      <c r="AT20" s="52"/>
      <c r="AU20" s="52"/>
      <c r="AV20" s="52"/>
      <c r="AW20" s="52"/>
      <c r="AX20" s="52"/>
      <c r="AY20" s="52"/>
      <c r="AZ20" s="771"/>
      <c r="BA20" s="771"/>
      <c r="BB20" s="771"/>
      <c r="BC20" s="771"/>
      <c r="BD20" s="771"/>
      <c r="BE20" s="773"/>
    </row>
    <row r="21" spans="1:67" s="25" customFormat="1" ht="15.75" x14ac:dyDescent="0.25">
      <c r="A21" s="435" t="s">
        <v>121</v>
      </c>
      <c r="B21" s="786">
        <v>2</v>
      </c>
      <c r="C21" s="84"/>
      <c r="D21" s="91"/>
      <c r="E21" s="91"/>
      <c r="F21" s="91"/>
      <c r="G21" s="91"/>
      <c r="H21" s="91"/>
      <c r="I21" s="91"/>
      <c r="J21" s="91"/>
      <c r="K21" s="91"/>
      <c r="L21" s="91"/>
      <c r="M21" s="91"/>
      <c r="N21" s="91"/>
      <c r="O21" s="104"/>
      <c r="P21" s="104"/>
      <c r="Q21" s="104"/>
      <c r="R21" s="104"/>
      <c r="S21" s="104"/>
      <c r="T21" s="91"/>
      <c r="U21" s="104"/>
      <c r="V21" s="104"/>
      <c r="W21" s="104"/>
      <c r="X21" s="104"/>
      <c r="Y21" s="104"/>
      <c r="Z21" s="104"/>
      <c r="AA21" s="104"/>
      <c r="AB21" s="104"/>
      <c r="AC21" s="104"/>
      <c r="AD21" s="104"/>
      <c r="AE21" s="104"/>
      <c r="AF21" s="104"/>
      <c r="AG21" s="104"/>
      <c r="AH21" s="104"/>
      <c r="AI21" s="104"/>
      <c r="AJ21" s="104"/>
      <c r="AK21" s="104"/>
      <c r="AL21" s="104"/>
      <c r="AM21" s="104"/>
      <c r="AN21" s="104"/>
      <c r="AO21" s="104"/>
      <c r="AP21" s="104"/>
      <c r="AQ21" s="104"/>
      <c r="AR21" s="104"/>
      <c r="AS21" s="104"/>
      <c r="AT21" s="104"/>
      <c r="AU21" s="104"/>
      <c r="AV21" s="104"/>
      <c r="AW21" s="104"/>
      <c r="AX21" s="104"/>
      <c r="AY21" s="104"/>
      <c r="AZ21" s="771"/>
      <c r="BA21" s="771"/>
      <c r="BB21" s="771"/>
      <c r="BC21" s="771"/>
      <c r="BD21" s="771"/>
      <c r="BE21" s="773"/>
    </row>
    <row r="22" spans="1:67" ht="15.75" hidden="1" customHeight="1" x14ac:dyDescent="0.25">
      <c r="A22" s="243"/>
      <c r="B22" s="787"/>
      <c r="C22" s="50"/>
      <c r="D22" s="50"/>
      <c r="E22" s="50"/>
      <c r="F22" s="50"/>
      <c r="G22" s="217">
        <v>0</v>
      </c>
      <c r="H22" s="92">
        <v>1</v>
      </c>
      <c r="I22" s="92">
        <v>2</v>
      </c>
      <c r="J22" s="92">
        <v>3</v>
      </c>
      <c r="K22" s="92">
        <v>4</v>
      </c>
      <c r="L22" s="92">
        <v>5</v>
      </c>
      <c r="M22" s="92">
        <v>6</v>
      </c>
      <c r="N22" s="92">
        <v>7</v>
      </c>
      <c r="O22" s="92">
        <v>8</v>
      </c>
      <c r="P22" s="92">
        <v>9</v>
      </c>
      <c r="Q22" s="92">
        <v>10</v>
      </c>
      <c r="R22" s="92">
        <v>11</v>
      </c>
      <c r="S22" s="92">
        <v>12</v>
      </c>
      <c r="T22" s="92">
        <v>13</v>
      </c>
      <c r="U22" s="92">
        <v>14</v>
      </c>
      <c r="V22" s="92">
        <v>15</v>
      </c>
      <c r="W22" s="92">
        <v>16</v>
      </c>
      <c r="X22" s="92">
        <v>17</v>
      </c>
      <c r="Y22" s="92">
        <v>18</v>
      </c>
      <c r="Z22" s="92">
        <v>19</v>
      </c>
      <c r="AA22" s="92">
        <v>20</v>
      </c>
      <c r="AB22" s="92">
        <v>21</v>
      </c>
      <c r="AC22" s="92">
        <v>22</v>
      </c>
      <c r="AD22" s="92">
        <v>23</v>
      </c>
      <c r="AE22" s="92">
        <v>24</v>
      </c>
      <c r="AF22" s="92">
        <v>25</v>
      </c>
      <c r="AG22" s="92">
        <v>26</v>
      </c>
      <c r="AH22" s="92">
        <v>27</v>
      </c>
      <c r="AI22" s="92">
        <v>28</v>
      </c>
      <c r="AJ22" s="92">
        <v>29</v>
      </c>
      <c r="AK22" s="92">
        <v>30</v>
      </c>
      <c r="AL22" s="92">
        <v>31</v>
      </c>
      <c r="AM22" s="92">
        <v>32</v>
      </c>
      <c r="AN22" s="92">
        <v>33</v>
      </c>
      <c r="AO22" s="92">
        <v>34</v>
      </c>
      <c r="AP22" s="92">
        <v>35</v>
      </c>
      <c r="AQ22" s="92">
        <v>36</v>
      </c>
      <c r="AR22" s="92">
        <v>37</v>
      </c>
      <c r="AS22" s="92">
        <v>38</v>
      </c>
      <c r="AT22" s="92">
        <v>39</v>
      </c>
      <c r="AU22" s="52">
        <v>40</v>
      </c>
      <c r="AV22" s="52">
        <v>41</v>
      </c>
      <c r="AW22" s="52">
        <v>42</v>
      </c>
      <c r="AX22" s="52">
        <v>43</v>
      </c>
      <c r="AY22" s="52">
        <v>44</v>
      </c>
      <c r="AZ22" s="771">
        <v>45</v>
      </c>
      <c r="BA22" s="771">
        <v>46</v>
      </c>
      <c r="BB22" s="771">
        <v>47</v>
      </c>
      <c r="BC22" s="771">
        <v>48</v>
      </c>
      <c r="BD22" s="771">
        <v>49</v>
      </c>
      <c r="BE22" s="773">
        <v>50</v>
      </c>
      <c r="BF22" s="49">
        <v>51</v>
      </c>
      <c r="BG22" s="49">
        <v>52</v>
      </c>
      <c r="BH22" s="49">
        <v>53</v>
      </c>
      <c r="BI22" s="49">
        <v>54</v>
      </c>
      <c r="BJ22" s="49">
        <v>55</v>
      </c>
      <c r="BK22" s="49">
        <v>56</v>
      </c>
      <c r="BL22" s="49">
        <v>57</v>
      </c>
      <c r="BM22" s="49">
        <v>58</v>
      </c>
      <c r="BN22" s="49">
        <v>59</v>
      </c>
      <c r="BO22" s="49">
        <v>60</v>
      </c>
    </row>
    <row r="23" spans="1:67" ht="15" customHeight="1" thickBot="1" x14ac:dyDescent="0.3">
      <c r="A23" s="244"/>
      <c r="B23" s="785"/>
      <c r="C23" s="50"/>
      <c r="D23" s="50"/>
      <c r="E23" s="50"/>
      <c r="F23" s="50"/>
      <c r="G23" s="52"/>
      <c r="H23" s="218"/>
      <c r="I23" s="218"/>
      <c r="J23" s="52"/>
      <c r="K23" s="52"/>
      <c r="L23" s="52"/>
      <c r="M23" s="52"/>
      <c r="N23" s="52"/>
      <c r="O23" s="52"/>
      <c r="P23" s="52"/>
      <c r="Q23" s="52"/>
      <c r="R23" s="52"/>
      <c r="S23" s="52"/>
      <c r="T23" s="52"/>
      <c r="U23" s="52"/>
      <c r="V23" s="52"/>
      <c r="W23" s="52"/>
      <c r="X23" s="52"/>
      <c r="Y23" s="52"/>
      <c r="Z23" s="52"/>
      <c r="AA23" s="52"/>
      <c r="AB23" s="52"/>
      <c r="AC23" s="52"/>
      <c r="AD23" s="52"/>
      <c r="AE23" s="52"/>
      <c r="AF23" s="52"/>
      <c r="AG23" s="52"/>
      <c r="AH23" s="52"/>
      <c r="AI23" s="52"/>
      <c r="AJ23" s="52"/>
      <c r="AK23" s="52"/>
      <c r="AL23" s="52"/>
      <c r="AM23" s="52"/>
      <c r="AN23" s="52"/>
      <c r="AO23" s="52"/>
      <c r="AP23" s="52"/>
      <c r="AQ23" s="52"/>
      <c r="AR23" s="52"/>
      <c r="AS23" s="52"/>
      <c r="AT23" s="52"/>
      <c r="AU23" s="52"/>
      <c r="AV23" s="52"/>
      <c r="AW23" s="52"/>
      <c r="AX23" s="52"/>
      <c r="AY23" s="52"/>
      <c r="AZ23" s="771"/>
      <c r="BA23" s="771"/>
      <c r="BB23" s="771"/>
      <c r="BC23" s="771"/>
      <c r="BD23" s="771"/>
      <c r="BE23" s="773"/>
    </row>
    <row r="24" spans="1:67" ht="21.75" thickBot="1" x14ac:dyDescent="0.4">
      <c r="A24" s="439" t="s">
        <v>7</v>
      </c>
      <c r="B24" s="788"/>
      <c r="C24" s="94"/>
      <c r="D24" s="94"/>
      <c r="E24" s="94"/>
      <c r="F24" s="94"/>
      <c r="G24" s="215"/>
      <c r="H24" s="152" t="s">
        <v>88</v>
      </c>
      <c r="I24" s="153"/>
      <c r="J24" s="153"/>
      <c r="K24" s="153"/>
      <c r="L24" s="153"/>
      <c r="M24" s="153"/>
      <c r="N24" s="153"/>
      <c r="O24" s="153"/>
      <c r="P24" s="153"/>
      <c r="Q24" s="153"/>
      <c r="R24" s="523"/>
      <c r="S24" s="755"/>
      <c r="T24" s="151"/>
      <c r="U24" s="151"/>
      <c r="V24" s="151"/>
      <c r="W24" s="151"/>
      <c r="X24" s="151"/>
      <c r="Y24" s="151"/>
      <c r="Z24" s="151"/>
      <c r="AA24" s="151"/>
      <c r="AB24" s="52"/>
      <c r="AC24" s="52"/>
      <c r="AD24" s="52"/>
      <c r="AE24" s="52"/>
      <c r="AF24" s="52"/>
      <c r="AG24" s="52"/>
      <c r="AH24" s="52"/>
      <c r="AI24" s="52"/>
      <c r="AJ24" s="52"/>
      <c r="AK24" s="52"/>
      <c r="AL24" s="52"/>
      <c r="AM24" s="52"/>
      <c r="AN24" s="52"/>
      <c r="AO24" s="52"/>
      <c r="AP24" s="52"/>
      <c r="AQ24" s="52"/>
      <c r="AR24" s="52"/>
      <c r="AS24" s="52"/>
      <c r="AT24" s="52"/>
      <c r="AU24" s="52"/>
      <c r="AV24" s="52"/>
      <c r="AW24" s="52"/>
      <c r="AX24" s="52"/>
      <c r="AY24" s="52"/>
      <c r="AZ24" s="771"/>
      <c r="BA24" s="771"/>
      <c r="BB24" s="771"/>
      <c r="BC24" s="771"/>
      <c r="BD24" s="771"/>
      <c r="BE24" s="773"/>
    </row>
    <row r="25" spans="1:67" x14ac:dyDescent="0.25">
      <c r="A25" s="436" t="s">
        <v>8</v>
      </c>
      <c r="B25" s="789">
        <v>1</v>
      </c>
      <c r="C25" s="95"/>
      <c r="D25" s="95"/>
      <c r="E25" s="95"/>
      <c r="F25" s="95"/>
      <c r="G25" s="215"/>
      <c r="H25" s="93"/>
      <c r="I25" s="93"/>
      <c r="J25" s="93"/>
      <c r="K25" s="93"/>
      <c r="L25" s="93"/>
      <c r="M25" s="93"/>
      <c r="N25" s="93"/>
      <c r="O25" s="93"/>
      <c r="P25" s="93"/>
      <c r="Q25" s="93"/>
      <c r="R25" s="93"/>
      <c r="S25" s="93"/>
      <c r="T25" s="93"/>
      <c r="U25" s="52"/>
      <c r="V25" s="52"/>
      <c r="W25" s="52"/>
      <c r="X25" s="52"/>
      <c r="Y25" s="52"/>
      <c r="Z25" s="52"/>
      <c r="AA25" s="52"/>
      <c r="AB25" s="52"/>
      <c r="AC25" s="52"/>
      <c r="AD25" s="52"/>
      <c r="AE25" s="52"/>
      <c r="AF25" s="52"/>
      <c r="AG25" s="52"/>
      <c r="AH25" s="52"/>
      <c r="AI25" s="52"/>
      <c r="AJ25" s="52"/>
      <c r="AK25" s="52"/>
      <c r="AL25" s="52"/>
      <c r="AM25" s="219"/>
      <c r="AN25" s="52"/>
      <c r="AO25" s="52"/>
      <c r="AP25" s="52"/>
      <c r="AQ25" s="52"/>
      <c r="AR25" s="52"/>
      <c r="AS25" s="52"/>
      <c r="AT25" s="52"/>
      <c r="AU25" s="52"/>
      <c r="AV25" s="52"/>
      <c r="AW25" s="220"/>
      <c r="AX25" s="52"/>
      <c r="AY25" s="52"/>
      <c r="AZ25" s="771"/>
      <c r="BA25" s="771"/>
      <c r="BB25" s="771"/>
      <c r="BC25" s="771"/>
      <c r="BD25" s="771"/>
      <c r="BE25" s="773"/>
    </row>
    <row r="26" spans="1:67" x14ac:dyDescent="0.25">
      <c r="A26" s="437" t="s">
        <v>9</v>
      </c>
      <c r="B26" s="790">
        <f>100%-B25</f>
        <v>0</v>
      </c>
      <c r="C26" s="96"/>
      <c r="D26" s="96"/>
      <c r="E26" s="96"/>
      <c r="F26" s="96"/>
      <c r="G26" s="215"/>
      <c r="H26" s="93"/>
      <c r="I26" s="93"/>
      <c r="J26" s="93"/>
      <c r="K26" s="93"/>
      <c r="L26" s="93"/>
      <c r="M26" s="93"/>
      <c r="N26" s="93"/>
      <c r="O26" s="93"/>
      <c r="P26" s="93"/>
      <c r="Q26" s="93"/>
      <c r="R26" s="93"/>
      <c r="S26" s="93"/>
      <c r="T26" s="93"/>
      <c r="U26" s="52"/>
      <c r="V26" s="52"/>
      <c r="W26" s="52"/>
      <c r="X26" s="52"/>
      <c r="Y26" s="52"/>
      <c r="Z26" s="52"/>
      <c r="AA26" s="52"/>
      <c r="AB26" s="52"/>
      <c r="AC26" s="52"/>
      <c r="AD26" s="52"/>
      <c r="AE26" s="52"/>
      <c r="AF26" s="52"/>
      <c r="AG26" s="52"/>
      <c r="AH26" s="52"/>
      <c r="AI26" s="52"/>
      <c r="AJ26" s="52"/>
      <c r="AK26" s="52"/>
      <c r="AL26" s="52"/>
      <c r="AM26" s="52"/>
      <c r="AN26" s="52"/>
      <c r="AO26" s="52"/>
      <c r="AP26" s="52"/>
      <c r="AQ26" s="52"/>
      <c r="AR26" s="52"/>
      <c r="AS26" s="52"/>
      <c r="AT26" s="52"/>
      <c r="AU26" s="52"/>
      <c r="AV26" s="52"/>
      <c r="AW26" s="52"/>
      <c r="AX26" s="52"/>
      <c r="AY26" s="52"/>
      <c r="AZ26" s="771"/>
      <c r="BA26" s="771"/>
      <c r="BB26" s="771"/>
      <c r="BC26" s="771"/>
      <c r="BD26" s="771"/>
      <c r="BE26" s="773"/>
    </row>
    <row r="27" spans="1:67" x14ac:dyDescent="0.25">
      <c r="A27" s="438" t="s">
        <v>78</v>
      </c>
      <c r="B27" s="791" t="str">
        <f>IF(B12="TFC Unrecovered Indirect","Yes","No")</f>
        <v>Yes</v>
      </c>
      <c r="C27" s="96"/>
      <c r="D27" s="221" t="s">
        <v>79</v>
      </c>
      <c r="E27" s="221"/>
      <c r="F27" s="221" t="s">
        <v>80</v>
      </c>
      <c r="G27" s="215"/>
      <c r="H27" s="93"/>
      <c r="I27" s="93"/>
      <c r="J27" s="93"/>
      <c r="K27" s="93"/>
      <c r="L27" s="93"/>
      <c r="M27" s="93"/>
      <c r="N27" s="93"/>
      <c r="O27" s="93"/>
      <c r="P27" s="93"/>
      <c r="Q27" s="93"/>
      <c r="R27" s="93"/>
      <c r="S27" s="93"/>
      <c r="T27" s="93"/>
      <c r="U27" s="823"/>
      <c r="V27" s="52"/>
      <c r="W27" s="52"/>
      <c r="X27" s="52"/>
      <c r="Y27" s="52"/>
      <c r="Z27" s="52"/>
      <c r="AA27" s="52"/>
      <c r="AB27" s="52"/>
      <c r="AC27" s="52"/>
      <c r="AD27" s="52"/>
      <c r="AE27" s="52"/>
      <c r="AF27" s="52"/>
      <c r="AG27" s="52"/>
      <c r="AH27" s="52"/>
      <c r="AI27" s="52"/>
      <c r="AJ27" s="52"/>
      <c r="AK27" s="52"/>
      <c r="AL27" s="52"/>
      <c r="AM27" s="52"/>
      <c r="AN27" s="52"/>
      <c r="AO27" s="52"/>
      <c r="AP27" s="52"/>
      <c r="AQ27" s="52"/>
      <c r="AR27" s="49"/>
      <c r="AS27" s="49"/>
      <c r="AT27" s="49"/>
      <c r="AU27" s="52"/>
      <c r="AV27" s="52"/>
      <c r="AW27" s="52"/>
      <c r="AX27" s="52"/>
      <c r="AY27" s="52"/>
      <c r="AZ27" s="771"/>
      <c r="BA27" s="771"/>
      <c r="BB27" s="771"/>
      <c r="BC27" s="771"/>
      <c r="BD27" s="771"/>
      <c r="BE27" s="773"/>
    </row>
    <row r="28" spans="1:67" x14ac:dyDescent="0.25">
      <c r="A28" s="245"/>
      <c r="B28" s="96"/>
      <c r="C28" s="96"/>
      <c r="D28" s="96"/>
      <c r="E28" s="96"/>
      <c r="F28" s="96"/>
      <c r="G28" s="215"/>
      <c r="H28" s="93"/>
      <c r="I28" s="93"/>
      <c r="J28" s="93"/>
      <c r="K28" s="93"/>
      <c r="L28" s="93"/>
      <c r="M28" s="93"/>
      <c r="N28" s="93"/>
      <c r="O28" s="93"/>
      <c r="P28" s="49"/>
      <c r="Q28" s="49"/>
      <c r="R28" s="93"/>
      <c r="S28" s="93"/>
      <c r="T28" s="93"/>
      <c r="U28" s="93"/>
      <c r="V28" s="52"/>
      <c r="W28" s="52"/>
      <c r="X28" s="52"/>
      <c r="Y28" s="49"/>
      <c r="Z28" s="49"/>
      <c r="AA28" s="49"/>
      <c r="AB28" s="52"/>
      <c r="AC28" s="52"/>
      <c r="AD28" s="52"/>
      <c r="AE28" s="52"/>
      <c r="AF28" s="52"/>
      <c r="AG28" s="52"/>
      <c r="AH28" s="49"/>
      <c r="AI28" s="49"/>
      <c r="AJ28" s="49"/>
      <c r="AK28" s="49"/>
      <c r="AL28" s="52"/>
      <c r="AM28" s="52"/>
      <c r="AN28" s="52"/>
      <c r="AO28" s="52"/>
      <c r="AP28" s="52"/>
      <c r="AQ28" s="52"/>
      <c r="AR28" s="49"/>
      <c r="AS28" s="49"/>
      <c r="AT28" s="49"/>
      <c r="AU28" s="52"/>
      <c r="AV28" s="52"/>
      <c r="AW28" s="52"/>
      <c r="AX28" s="52"/>
      <c r="AY28" s="52"/>
      <c r="AZ28" s="771"/>
      <c r="BA28" s="771"/>
      <c r="BB28" s="771"/>
      <c r="BC28" s="771"/>
      <c r="BD28" s="771"/>
      <c r="BE28" s="773"/>
    </row>
    <row r="29" spans="1:67" x14ac:dyDescent="0.25">
      <c r="A29" s="245"/>
      <c r="B29" s="96"/>
      <c r="C29" s="96"/>
      <c r="D29" s="96"/>
      <c r="E29" s="96"/>
      <c r="F29" s="96"/>
      <c r="G29" s="215"/>
      <c r="H29" s="93"/>
      <c r="I29" s="93"/>
      <c r="J29" s="93"/>
      <c r="K29" s="93"/>
      <c r="L29" s="93"/>
      <c r="M29" s="93"/>
      <c r="N29" s="93"/>
      <c r="O29" s="93"/>
      <c r="P29" s="49"/>
      <c r="Q29" s="49"/>
      <c r="R29" s="93"/>
      <c r="S29" s="93"/>
      <c r="T29" s="93"/>
      <c r="U29" s="93"/>
      <c r="V29" s="52"/>
      <c r="W29" s="52"/>
      <c r="X29" s="52"/>
      <c r="Y29" s="49"/>
      <c r="Z29" s="49"/>
      <c r="AA29" s="49"/>
      <c r="AB29" s="52"/>
      <c r="AC29" s="52"/>
      <c r="AD29" s="52"/>
      <c r="AE29" s="52"/>
      <c r="AF29" s="52"/>
      <c r="AG29" s="52"/>
      <c r="AH29" s="49"/>
      <c r="AI29" s="49"/>
      <c r="AJ29" s="49"/>
      <c r="AK29" s="49"/>
      <c r="AL29" s="52"/>
      <c r="AM29" s="52"/>
      <c r="AN29" s="52"/>
      <c r="AO29" s="52"/>
      <c r="AP29" s="52"/>
      <c r="AQ29" s="52"/>
      <c r="AR29" s="49"/>
      <c r="AS29" s="49"/>
      <c r="AT29" s="49"/>
      <c r="AU29" s="52"/>
      <c r="AV29" s="52"/>
      <c r="AW29" s="52"/>
      <c r="AX29" s="52"/>
      <c r="AY29" s="52"/>
      <c r="AZ29" s="771"/>
      <c r="BA29" s="771"/>
      <c r="BB29" s="771"/>
      <c r="BC29" s="771"/>
      <c r="BD29" s="771"/>
      <c r="BE29" s="773"/>
    </row>
    <row r="30" spans="1:67" x14ac:dyDescent="0.25">
      <c r="A30" s="245"/>
      <c r="B30" s="282"/>
      <c r="C30" s="97"/>
      <c r="D30" s="96"/>
      <c r="E30" s="96"/>
      <c r="F30" s="96"/>
      <c r="G30" s="215"/>
      <c r="H30" s="93"/>
      <c r="I30" s="93"/>
      <c r="J30" s="93"/>
      <c r="K30" s="93"/>
      <c r="L30" s="93"/>
      <c r="M30" s="93"/>
      <c r="N30" s="93"/>
      <c r="O30" s="93"/>
      <c r="P30" s="49"/>
      <c r="Q30" s="49"/>
      <c r="R30" s="222" t="b">
        <v>0</v>
      </c>
      <c r="S30" s="93"/>
      <c r="T30" s="93"/>
      <c r="U30" s="93"/>
      <c r="V30" s="52"/>
      <c r="W30" s="52"/>
      <c r="X30" s="52"/>
      <c r="Y30" s="49"/>
      <c r="Z30" s="49"/>
      <c r="AA30" s="49"/>
      <c r="AB30" s="52"/>
      <c r="AC30" s="223" t="b">
        <v>0</v>
      </c>
      <c r="AD30" s="223"/>
      <c r="AE30" s="52"/>
      <c r="AF30" s="52"/>
      <c r="AG30" s="52"/>
      <c r="AH30" s="49"/>
      <c r="AI30" s="49"/>
      <c r="AJ30" s="49"/>
      <c r="AK30" s="49"/>
      <c r="AL30" s="52"/>
      <c r="AM30" s="223" t="b">
        <v>1</v>
      </c>
      <c r="AN30" s="223"/>
      <c r="AO30" s="52"/>
      <c r="AP30" s="52"/>
      <c r="AQ30" s="52"/>
      <c r="AR30" s="49"/>
      <c r="AS30" s="49"/>
      <c r="AT30" s="49"/>
      <c r="AU30" s="52"/>
      <c r="AV30" s="52"/>
      <c r="AW30" s="52"/>
      <c r="AX30" s="52"/>
      <c r="AY30" s="52"/>
      <c r="AZ30" s="771"/>
      <c r="BA30" s="771"/>
      <c r="BB30" s="771"/>
      <c r="BC30" s="771"/>
      <c r="BD30" s="771"/>
      <c r="BE30" s="773"/>
    </row>
    <row r="31" spans="1:67" ht="4.5" customHeight="1" thickBot="1" x14ac:dyDescent="0.3">
      <c r="A31" s="246"/>
      <c r="B31" s="98"/>
      <c r="C31" s="98"/>
      <c r="D31" s="98" t="b">
        <f>IF(B30&gt;0,TRUE,FALSE)</f>
        <v>0</v>
      </c>
      <c r="E31" s="98"/>
      <c r="F31" s="98" t="b">
        <f>IF(B30&gt;0,TRUE,FALSE)</f>
        <v>0</v>
      </c>
      <c r="G31" s="234" t="b">
        <f>IF(B30&gt;0,TRUE,FALSE)</f>
        <v>0</v>
      </c>
      <c r="H31" s="235" t="b">
        <f>IF(B30&gt;0,TRUE,FALSE)</f>
        <v>0</v>
      </c>
      <c r="I31" s="235"/>
      <c r="J31" s="235" t="b">
        <f>IF(B30&gt;0,TRUE,FALSE)</f>
        <v>0</v>
      </c>
      <c r="K31" s="235" t="b">
        <f>IF(B30&gt;0,TRUE,FALSE)</f>
        <v>0</v>
      </c>
      <c r="L31" s="806"/>
      <c r="M31" s="235" t="b">
        <f>IF(B30&gt;1,TRUE,FALSE)</f>
        <v>0</v>
      </c>
      <c r="N31" s="235"/>
      <c r="O31" s="235" t="b">
        <f>IF(B30&gt;1,TRUE,FALSE)</f>
        <v>0</v>
      </c>
      <c r="P31" s="235" t="b">
        <f>IF(B30&gt;1,TRUE,FALSE)</f>
        <v>0</v>
      </c>
      <c r="Q31" s="235" t="b">
        <f>IF(B30&gt;1,TRUE,FALSE)</f>
        <v>0</v>
      </c>
      <c r="R31" s="235"/>
      <c r="S31" s="235" t="b">
        <f>IF(B30&gt;1,TRUE,FALSE)</f>
        <v>0</v>
      </c>
      <c r="T31" s="235" t="b">
        <f>IF(L30&gt;0,TRUE,FALSE)</f>
        <v>0</v>
      </c>
      <c r="U31" s="336"/>
      <c r="V31" s="235" t="b">
        <f>IF(B30&gt;2,TRUE,FALSE)</f>
        <v>0</v>
      </c>
      <c r="W31" s="235"/>
      <c r="X31" s="235" t="b">
        <f>IF(B30&gt;2,TRUE,FALSE)</f>
        <v>0</v>
      </c>
      <c r="Y31" s="235" t="b">
        <f>IF(B30&gt;2,TRUE,FALSE)</f>
        <v>0</v>
      </c>
      <c r="Z31" s="235" t="b">
        <f>IF(B30&gt;2,TRUE,FALSE)</f>
        <v>0</v>
      </c>
      <c r="AA31" s="235"/>
      <c r="AB31" s="235" t="b">
        <f>IF(B30&gt;2,TRUE,FALSE)</f>
        <v>0</v>
      </c>
      <c r="AC31" s="235" t="b">
        <f>IF(B30&gt;2,TRUE,FALSE)</f>
        <v>0</v>
      </c>
      <c r="AD31" s="28"/>
      <c r="AE31" s="585" t="b">
        <f>IF(B30&gt;3,TRUE,FALSE)</f>
        <v>0</v>
      </c>
      <c r="AF31" s="235"/>
      <c r="AG31" s="235" t="b">
        <f>IF(B30&gt;3,TRUE,FALSE)</f>
        <v>0</v>
      </c>
      <c r="AH31" s="235" t="b">
        <f>IF(B30&gt;3,TRUE,FALSE)</f>
        <v>0</v>
      </c>
      <c r="AI31" s="235" t="b">
        <f>IF(B30&gt;3,TRUE,FALSE)</f>
        <v>0</v>
      </c>
      <c r="AJ31" s="235"/>
      <c r="AK31" s="235" t="b">
        <f>IF(B30&gt;3,TRUE,FALSE)</f>
        <v>0</v>
      </c>
      <c r="AL31" s="235" t="b">
        <f>IF(B30&gt;3,TRUE,FALSE)</f>
        <v>0</v>
      </c>
      <c r="AM31" s="336"/>
      <c r="AN31" s="235" t="b">
        <f>IF(B30&gt;4,TRUE,FALSE)</f>
        <v>0</v>
      </c>
      <c r="AO31" s="235"/>
      <c r="AP31" s="235" t="b">
        <f>IF(B30&gt;4,TRUE,FALSE)</f>
        <v>0</v>
      </c>
      <c r="AQ31" s="235" t="b">
        <f>IF(B30&gt;4,TRUE,FALSE)</f>
        <v>0</v>
      </c>
      <c r="AR31" s="235" t="b">
        <f>IF(B30&gt;4,TRUE,FALSE)</f>
        <v>0</v>
      </c>
      <c r="AS31" s="235"/>
      <c r="AT31" s="235" t="b">
        <f>IF(B30&gt;4,TRUE,FALSE)</f>
        <v>0</v>
      </c>
      <c r="AU31" s="235" t="b">
        <f>IF(B30&gt;4,TRUE,FALSE)</f>
        <v>0</v>
      </c>
      <c r="AV31" s="821" t="b">
        <v>1</v>
      </c>
      <c r="AW31" s="821"/>
      <c r="AX31" s="28"/>
      <c r="AY31" s="28"/>
      <c r="AZ31" s="242"/>
      <c r="BA31" s="28"/>
      <c r="BB31" s="28"/>
      <c r="BC31" s="28"/>
      <c r="BD31" s="28"/>
      <c r="BE31" s="242"/>
    </row>
    <row r="32" spans="1:67" x14ac:dyDescent="0.25">
      <c r="A32" s="52"/>
      <c r="B32" s="798"/>
      <c r="C32" s="403"/>
      <c r="D32" s="2650" t="s">
        <v>146</v>
      </c>
      <c r="E32" s="2650"/>
      <c r="F32" s="2650"/>
      <c r="G32" s="2650"/>
      <c r="H32" s="2650"/>
      <c r="I32" s="2650"/>
      <c r="J32" s="2650"/>
      <c r="K32" s="2650"/>
      <c r="L32" s="2650"/>
      <c r="M32" s="805"/>
      <c r="N32" s="2651" t="s">
        <v>147</v>
      </c>
      <c r="O32" s="2650"/>
      <c r="P32" s="2650"/>
      <c r="Q32" s="2650"/>
      <c r="R32" s="2650"/>
      <c r="S32" s="2650"/>
      <c r="T32" s="2650"/>
      <c r="U32" s="2650"/>
      <c r="V32" s="2650"/>
      <c r="W32" s="326"/>
      <c r="X32" s="2652" t="s">
        <v>148</v>
      </c>
      <c r="Y32" s="2652"/>
      <c r="Z32" s="2652"/>
      <c r="AA32" s="2652"/>
      <c r="AB32" s="2652"/>
      <c r="AC32" s="2652"/>
      <c r="AD32" s="2652"/>
      <c r="AE32" s="2652"/>
      <c r="AF32" s="2652"/>
      <c r="AG32" s="326"/>
      <c r="AH32" s="2653" t="s">
        <v>149</v>
      </c>
      <c r="AI32" s="2652"/>
      <c r="AJ32" s="2652"/>
      <c r="AK32" s="2652"/>
      <c r="AL32" s="2652"/>
      <c r="AM32" s="2652"/>
      <c r="AN32" s="2652"/>
      <c r="AO32" s="2652"/>
      <c r="AP32" s="2652"/>
      <c r="AQ32" s="326"/>
      <c r="AR32" s="2653" t="s">
        <v>150</v>
      </c>
      <c r="AS32" s="2652"/>
      <c r="AT32" s="2652"/>
      <c r="AU32" s="2652"/>
      <c r="AV32" s="2652"/>
      <c r="AW32" s="2652"/>
      <c r="AX32" s="2652"/>
      <c r="AY32" s="2652"/>
      <c r="AZ32" s="2652"/>
      <c r="BA32" s="769"/>
      <c r="BB32" s="2647" t="s">
        <v>14</v>
      </c>
      <c r="BC32" s="2648"/>
      <c r="BD32" s="2649"/>
      <c r="BE32" s="525" t="s">
        <v>50</v>
      </c>
      <c r="BF32" s="2"/>
    </row>
    <row r="33" spans="1:60" x14ac:dyDescent="0.25">
      <c r="A33" s="52"/>
      <c r="B33" s="798"/>
      <c r="C33" s="403"/>
      <c r="D33" s="796"/>
      <c r="E33" s="796"/>
      <c r="F33" s="796"/>
      <c r="G33" s="796"/>
      <c r="H33" s="796"/>
      <c r="I33" s="796"/>
      <c r="J33" s="796"/>
      <c r="K33" s="796"/>
      <c r="L33" s="796"/>
      <c r="M33" s="326"/>
      <c r="N33" s="796"/>
      <c r="O33" s="796"/>
      <c r="P33" s="796"/>
      <c r="Q33" s="796"/>
      <c r="R33" s="796"/>
      <c r="S33" s="796"/>
      <c r="T33" s="796"/>
      <c r="U33" s="796"/>
      <c r="V33" s="796"/>
      <c r="W33" s="801"/>
      <c r="X33" s="795"/>
      <c r="Y33" s="796"/>
      <c r="Z33" s="796"/>
      <c r="AA33" s="796"/>
      <c r="AB33" s="796"/>
      <c r="AC33" s="796"/>
      <c r="AD33" s="796"/>
      <c r="AE33" s="796"/>
      <c r="AF33" s="796"/>
      <c r="AG33" s="801"/>
      <c r="AH33" s="795"/>
      <c r="AI33" s="796"/>
      <c r="AJ33" s="796"/>
      <c r="AK33" s="796"/>
      <c r="AL33" s="796"/>
      <c r="AM33" s="796"/>
      <c r="AN33" s="796"/>
      <c r="AO33" s="796"/>
      <c r="AP33" s="796"/>
      <c r="AQ33" s="801"/>
      <c r="AR33" s="795"/>
      <c r="AS33" s="796"/>
      <c r="AT33" s="796"/>
      <c r="AU33" s="796"/>
      <c r="AV33" s="796"/>
      <c r="AW33" s="796"/>
      <c r="AX33" s="796"/>
      <c r="AY33" s="796"/>
      <c r="AZ33" s="796"/>
      <c r="BA33" s="802"/>
      <c r="BB33" s="809"/>
      <c r="BC33" s="799"/>
      <c r="BD33" s="799"/>
      <c r="BE33" s="662"/>
      <c r="BF33" s="2"/>
    </row>
    <row r="34" spans="1:60" x14ac:dyDescent="0.25">
      <c r="A34" s="52"/>
      <c r="B34" s="798"/>
      <c r="C34" s="403"/>
      <c r="D34" s="796"/>
      <c r="E34" s="796"/>
      <c r="F34" s="796"/>
      <c r="G34" s="796"/>
      <c r="H34" s="796" t="s">
        <v>190</v>
      </c>
      <c r="I34" s="796" t="s">
        <v>113</v>
      </c>
      <c r="J34" s="796"/>
      <c r="K34" s="796"/>
      <c r="L34" s="797"/>
      <c r="M34" s="326"/>
      <c r="N34" s="796"/>
      <c r="O34" s="796"/>
      <c r="P34" s="796"/>
      <c r="Q34" s="796"/>
      <c r="R34" s="796" t="s">
        <v>190</v>
      </c>
      <c r="S34" s="796" t="s">
        <v>113</v>
      </c>
      <c r="T34" s="796"/>
      <c r="U34" s="796"/>
      <c r="V34" s="796"/>
      <c r="W34" s="801"/>
      <c r="X34" s="795"/>
      <c r="Y34" s="796"/>
      <c r="Z34" s="5"/>
      <c r="AA34" s="5"/>
      <c r="AB34" s="796" t="s">
        <v>190</v>
      </c>
      <c r="AC34" s="796" t="s">
        <v>113</v>
      </c>
      <c r="AD34" s="796"/>
      <c r="AE34" s="796"/>
      <c r="AF34" s="797"/>
      <c r="AG34" s="801"/>
      <c r="AH34" s="795"/>
      <c r="AI34" s="796"/>
      <c r="AJ34" s="5"/>
      <c r="AK34" s="5"/>
      <c r="AL34" s="796" t="s">
        <v>190</v>
      </c>
      <c r="AM34" s="796" t="s">
        <v>113</v>
      </c>
      <c r="AN34" s="796"/>
      <c r="AO34" s="796"/>
      <c r="AP34" s="796"/>
      <c r="AQ34" s="801"/>
      <c r="AR34" s="795"/>
      <c r="AS34" s="796"/>
      <c r="AT34" s="5"/>
      <c r="AU34" s="5"/>
      <c r="AV34" s="796" t="s">
        <v>190</v>
      </c>
      <c r="AW34" s="796" t="s">
        <v>113</v>
      </c>
      <c r="AX34" s="796"/>
      <c r="AY34" s="796"/>
      <c r="AZ34" s="796"/>
      <c r="BA34" s="802"/>
      <c r="BB34" s="809"/>
      <c r="BC34" s="799"/>
      <c r="BD34" s="799"/>
      <c r="BE34" s="662"/>
      <c r="BF34" s="2"/>
    </row>
    <row r="35" spans="1:60" x14ac:dyDescent="0.25">
      <c r="A35" s="52"/>
      <c r="B35" s="798"/>
      <c r="C35" s="403"/>
      <c r="D35" s="796"/>
      <c r="E35" s="796"/>
      <c r="F35" s="811" t="s">
        <v>188</v>
      </c>
      <c r="G35" s="812"/>
      <c r="H35" s="810">
        <f>N5</f>
        <v>1</v>
      </c>
      <c r="I35" s="810">
        <f>O5</f>
        <v>2012</v>
      </c>
      <c r="J35" s="804"/>
      <c r="K35" s="804"/>
      <c r="L35" s="796"/>
      <c r="M35" s="326"/>
      <c r="N35" s="796"/>
      <c r="O35" s="796"/>
      <c r="P35" s="2715" t="s">
        <v>188</v>
      </c>
      <c r="Q35" s="2698"/>
      <c r="R35" s="808">
        <f>N6</f>
        <v>1</v>
      </c>
      <c r="S35" s="808">
        <f>O6</f>
        <v>2013</v>
      </c>
      <c r="T35" s="796"/>
      <c r="U35" s="796"/>
      <c r="V35" s="796"/>
      <c r="W35" s="801"/>
      <c r="X35" s="795"/>
      <c r="Y35" s="796"/>
      <c r="Z35" s="2715" t="s">
        <v>188</v>
      </c>
      <c r="AA35" s="2698"/>
      <c r="AB35" s="808">
        <f>N7</f>
        <v>1</v>
      </c>
      <c r="AC35" s="808">
        <f>O7</f>
        <v>2014</v>
      </c>
      <c r="AD35" s="796"/>
      <c r="AE35" s="796"/>
      <c r="AF35" s="797"/>
      <c r="AG35" s="801"/>
      <c r="AH35" s="795"/>
      <c r="AI35" s="797"/>
      <c r="AJ35" s="2695" t="s">
        <v>188</v>
      </c>
      <c r="AK35" s="2696"/>
      <c r="AL35" s="808">
        <f>N8</f>
        <v>1</v>
      </c>
      <c r="AM35" s="808">
        <f>O8</f>
        <v>2015</v>
      </c>
      <c r="AN35" s="796"/>
      <c r="AO35" s="796"/>
      <c r="AP35" s="796"/>
      <c r="AQ35" s="801"/>
      <c r="AR35" s="795"/>
      <c r="AS35" s="797"/>
      <c r="AT35" s="2695" t="s">
        <v>188</v>
      </c>
      <c r="AU35" s="2696"/>
      <c r="AV35" s="808">
        <f>N10</f>
        <v>1</v>
      </c>
      <c r="AW35" s="808">
        <f>O10</f>
        <v>2016</v>
      </c>
      <c r="AX35" s="796"/>
      <c r="AY35" s="796"/>
      <c r="AZ35" s="796"/>
      <c r="BA35" s="802"/>
      <c r="BB35" s="809"/>
      <c r="BC35" s="799"/>
      <c r="BD35" s="799"/>
      <c r="BE35" s="662"/>
      <c r="BF35" s="2"/>
    </row>
    <row r="36" spans="1:60" x14ac:dyDescent="0.25">
      <c r="A36" s="52"/>
      <c r="B36" s="798"/>
      <c r="C36" s="403"/>
      <c r="D36" s="796"/>
      <c r="E36" s="796"/>
      <c r="F36" s="811" t="s">
        <v>189</v>
      </c>
      <c r="G36" s="812"/>
      <c r="H36" s="808">
        <f>P5</f>
        <v>12</v>
      </c>
      <c r="I36" s="808">
        <f>Q5</f>
        <v>2013</v>
      </c>
      <c r="J36" s="803"/>
      <c r="K36" s="803"/>
      <c r="L36" s="796"/>
      <c r="M36" s="326"/>
      <c r="N36" s="796"/>
      <c r="O36" s="796"/>
      <c r="P36" s="2715" t="s">
        <v>189</v>
      </c>
      <c r="Q36" s="2698"/>
      <c r="R36" s="808">
        <f>P6</f>
        <v>7</v>
      </c>
      <c r="S36" s="808">
        <f>Q6</f>
        <v>2014</v>
      </c>
      <c r="T36" s="796"/>
      <c r="U36" s="796"/>
      <c r="V36" s="796"/>
      <c r="W36" s="801"/>
      <c r="X36" s="795"/>
      <c r="Y36" s="796"/>
      <c r="Z36" s="2715" t="s">
        <v>189</v>
      </c>
      <c r="AA36" s="2698"/>
      <c r="AB36" s="808">
        <f>P7</f>
        <v>12</v>
      </c>
      <c r="AC36" s="808">
        <f>Q7</f>
        <v>2014</v>
      </c>
      <c r="AD36" s="796"/>
      <c r="AE36" s="796"/>
      <c r="AF36" s="797"/>
      <c r="AG36" s="801"/>
      <c r="AH36" s="795"/>
      <c r="AI36" s="797"/>
      <c r="AJ36" s="2697" t="s">
        <v>189</v>
      </c>
      <c r="AK36" s="2698"/>
      <c r="AL36" s="808">
        <f>P8</f>
        <v>12</v>
      </c>
      <c r="AM36" s="808">
        <f>Q8</f>
        <v>2015</v>
      </c>
      <c r="AN36" s="796"/>
      <c r="AO36" s="796"/>
      <c r="AP36" s="796"/>
      <c r="AQ36" s="801"/>
      <c r="AR36" s="795"/>
      <c r="AS36" s="797"/>
      <c r="AT36" s="2697" t="s">
        <v>189</v>
      </c>
      <c r="AU36" s="2698"/>
      <c r="AV36" s="808">
        <f>P10</f>
        <v>12</v>
      </c>
      <c r="AW36" s="808">
        <f>Q10</f>
        <v>2016</v>
      </c>
      <c r="AX36" s="796"/>
      <c r="AY36" s="796"/>
      <c r="AZ36" s="796"/>
      <c r="BA36" s="802"/>
      <c r="BB36" s="809"/>
      <c r="BC36" s="799"/>
      <c r="BD36" s="799"/>
      <c r="BE36" s="662"/>
      <c r="BF36" s="2"/>
    </row>
    <row r="37" spans="1:60" x14ac:dyDescent="0.25">
      <c r="A37" s="244"/>
      <c r="B37" s="798"/>
      <c r="C37" s="403"/>
      <c r="D37" s="5"/>
      <c r="E37" s="5"/>
      <c r="F37" s="800"/>
      <c r="G37" s="800"/>
      <c r="H37" s="796"/>
      <c r="I37" s="796"/>
      <c r="J37" s="796"/>
      <c r="K37" s="796"/>
      <c r="L37" s="5"/>
      <c r="M37" s="326"/>
      <c r="N37" s="796"/>
      <c r="O37" s="796"/>
      <c r="P37" s="796"/>
      <c r="Q37" s="796"/>
      <c r="R37" s="796"/>
      <c r="S37" s="796"/>
      <c r="T37" s="796"/>
      <c r="U37" s="796"/>
      <c r="V37" s="796"/>
      <c r="W37" s="326"/>
      <c r="X37" s="796"/>
      <c r="Y37" s="796"/>
      <c r="Z37" s="800"/>
      <c r="AA37" s="800"/>
      <c r="AB37" s="796"/>
      <c r="AC37" s="796"/>
      <c r="AD37" s="796"/>
      <c r="AE37" s="796"/>
      <c r="AF37" s="796"/>
      <c r="AG37" s="801"/>
      <c r="AH37" s="77"/>
      <c r="AI37" s="796"/>
      <c r="AJ37" s="800"/>
      <c r="AK37" s="800"/>
      <c r="AL37" s="796"/>
      <c r="AM37" s="796"/>
      <c r="AN37" s="796"/>
      <c r="AO37" s="796"/>
      <c r="AP37" s="796"/>
      <c r="AQ37" s="326"/>
      <c r="AR37" s="796"/>
      <c r="AS37" s="796"/>
      <c r="AT37" s="800"/>
      <c r="AU37" s="800"/>
      <c r="AV37" s="796"/>
      <c r="AW37" s="796"/>
      <c r="AX37" s="796"/>
      <c r="AY37" s="796"/>
      <c r="AZ37" s="796"/>
      <c r="BA37" s="802"/>
      <c r="BB37" s="809"/>
      <c r="BC37" s="799"/>
      <c r="BD37" s="799"/>
      <c r="BE37" s="662"/>
      <c r="BF37" s="2"/>
    </row>
    <row r="38" spans="1:60" ht="15.75" thickBot="1" x14ac:dyDescent="0.3">
      <c r="A38" s="446" t="s">
        <v>141</v>
      </c>
      <c r="B38" s="447" t="s">
        <v>140</v>
      </c>
      <c r="C38" s="307"/>
      <c r="D38" s="276" t="s">
        <v>39</v>
      </c>
      <c r="E38" s="276" t="s">
        <v>145</v>
      </c>
      <c r="F38" s="190" t="s">
        <v>42</v>
      </c>
      <c r="G38" s="738" t="s">
        <v>186</v>
      </c>
      <c r="H38" s="5" t="s">
        <v>16</v>
      </c>
      <c r="I38" s="5" t="s">
        <v>8</v>
      </c>
      <c r="J38" s="5" t="s">
        <v>151</v>
      </c>
      <c r="K38" s="5" t="s">
        <v>15</v>
      </c>
      <c r="L38" s="807" t="s">
        <v>157</v>
      </c>
      <c r="M38" s="326"/>
      <c r="N38" s="190" t="s">
        <v>39</v>
      </c>
      <c r="O38" s="191" t="s">
        <v>145</v>
      </c>
      <c r="P38" s="738" t="s">
        <v>42</v>
      </c>
      <c r="Q38" s="738" t="s">
        <v>186</v>
      </c>
      <c r="R38" s="77" t="s">
        <v>16</v>
      </c>
      <c r="S38" s="5" t="s">
        <v>8</v>
      </c>
      <c r="T38" s="5" t="s">
        <v>151</v>
      </c>
      <c r="U38" s="5" t="s">
        <v>15</v>
      </c>
      <c r="V38" s="522" t="s">
        <v>157</v>
      </c>
      <c r="W38" s="326"/>
      <c r="X38" s="190" t="s">
        <v>39</v>
      </c>
      <c r="Y38" s="190" t="s">
        <v>145</v>
      </c>
      <c r="Z38" s="190" t="s">
        <v>42</v>
      </c>
      <c r="AA38" s="738" t="s">
        <v>186</v>
      </c>
      <c r="AB38" s="5" t="s">
        <v>16</v>
      </c>
      <c r="AC38" s="5" t="s">
        <v>8</v>
      </c>
      <c r="AD38" s="5" t="s">
        <v>151</v>
      </c>
      <c r="AE38" s="5" t="s">
        <v>15</v>
      </c>
      <c r="AF38" s="522" t="s">
        <v>157</v>
      </c>
      <c r="AG38" s="506"/>
      <c r="AH38" s="586" t="s">
        <v>39</v>
      </c>
      <c r="AI38" s="190" t="s">
        <v>145</v>
      </c>
      <c r="AJ38" s="190" t="s">
        <v>42</v>
      </c>
      <c r="AK38" s="738" t="s">
        <v>186</v>
      </c>
      <c r="AL38" s="5" t="s">
        <v>16</v>
      </c>
      <c r="AM38" s="5" t="s">
        <v>8</v>
      </c>
      <c r="AN38" s="5" t="s">
        <v>151</v>
      </c>
      <c r="AO38" s="5" t="s">
        <v>15</v>
      </c>
      <c r="AP38" s="522" t="s">
        <v>157</v>
      </c>
      <c r="AQ38" s="326"/>
      <c r="AR38" s="190" t="s">
        <v>39</v>
      </c>
      <c r="AS38" s="190" t="s">
        <v>145</v>
      </c>
      <c r="AT38" s="190" t="s">
        <v>42</v>
      </c>
      <c r="AU38" s="738" t="s">
        <v>186</v>
      </c>
      <c r="AV38" s="5" t="s">
        <v>16</v>
      </c>
      <c r="AW38" s="5" t="s">
        <v>8</v>
      </c>
      <c r="AX38" s="5" t="s">
        <v>151</v>
      </c>
      <c r="AY38" s="5" t="s">
        <v>15</v>
      </c>
      <c r="AZ38" s="522" t="s">
        <v>157</v>
      </c>
      <c r="BA38" s="506"/>
      <c r="BB38" s="508" t="s">
        <v>16</v>
      </c>
      <c r="BC38" s="509" t="s">
        <v>8</v>
      </c>
      <c r="BD38" s="509" t="s">
        <v>151</v>
      </c>
      <c r="BE38" s="526" t="s">
        <v>15</v>
      </c>
    </row>
    <row r="39" spans="1:60" ht="3" customHeight="1" thickBot="1" x14ac:dyDescent="0.3">
      <c r="A39" s="376"/>
      <c r="B39" s="50"/>
      <c r="C39" s="307"/>
      <c r="D39" s="17"/>
      <c r="E39" s="17"/>
      <c r="F39" s="17"/>
      <c r="G39" s="736"/>
      <c r="H39" s="6">
        <v>50000</v>
      </c>
      <c r="I39" s="6"/>
      <c r="J39" s="6"/>
      <c r="K39" s="26"/>
      <c r="L39" s="6"/>
      <c r="M39" s="327"/>
      <c r="N39" s="19"/>
      <c r="O39" s="19"/>
      <c r="P39" s="19"/>
      <c r="Q39" s="741"/>
      <c r="R39" s="6"/>
      <c r="S39" s="6"/>
      <c r="T39" s="6"/>
      <c r="U39" s="6"/>
      <c r="V39" s="6"/>
      <c r="W39" s="327"/>
      <c r="X39" s="19"/>
      <c r="Y39" s="19"/>
      <c r="Z39" s="22"/>
      <c r="AA39" s="742"/>
      <c r="AB39" s="6"/>
      <c r="AC39" s="6"/>
      <c r="AD39" s="6"/>
      <c r="AE39" s="6"/>
      <c r="AF39" s="6"/>
      <c r="AG39" s="6"/>
      <c r="AH39" s="587"/>
      <c r="AI39" s="19"/>
      <c r="AJ39" s="19"/>
      <c r="AK39" s="741"/>
      <c r="AL39" s="6"/>
      <c r="AM39" s="6"/>
      <c r="AN39" s="6"/>
      <c r="AO39" s="6"/>
      <c r="AP39" s="6"/>
      <c r="AQ39" s="327"/>
      <c r="AR39" s="19"/>
      <c r="AS39" s="19"/>
      <c r="AT39" s="19"/>
      <c r="AU39" s="741"/>
      <c r="AV39" s="6"/>
      <c r="AW39" s="6"/>
      <c r="AX39" s="6"/>
      <c r="AY39" s="6"/>
      <c r="AZ39" s="6"/>
      <c r="BA39" s="327"/>
      <c r="BB39" s="7"/>
      <c r="BC39" s="507"/>
      <c r="BD39" s="7"/>
      <c r="BE39" s="527"/>
    </row>
    <row r="40" spans="1:60" x14ac:dyDescent="0.25">
      <c r="A40" s="247"/>
      <c r="B40" s="192"/>
      <c r="C40" s="308"/>
      <c r="D40" s="305">
        <v>0</v>
      </c>
      <c r="E40" s="469">
        <f>IF(AND(I35=I36,H35&lt;7,H36&lt;7),H36-H35+1,IF(AND(I35=I36,H35&lt;7,H36&gt;=7),7-H35,IF(AND(I35=I36,H35&gt;=7,H36&gt;=7),H36-H35+1,IF(AND(I36&gt;I35,H35&gt;=7,H36&gt;7),7-H35+12,IF(AND(I36&gt;I35,H35&lt;7,H36&gt;=7),7-H35,IF(AND(I36&gt;I35,H35&gt;=7,H36&lt;7),12-H35+1+H36,IF(AND(I36&gt;I35,H35&lt;7,H36&lt;7),7-H35,IF(AND(I36&gt;I35,H35&gt;=7,H36&gt;=7),12-H35+7))))))))</f>
        <v>6</v>
      </c>
      <c r="F40" s="170">
        <v>1</v>
      </c>
      <c r="G40" s="739">
        <f>E40/12*F40</f>
        <v>0.5</v>
      </c>
      <c r="H40" s="158">
        <v>0</v>
      </c>
      <c r="I40" s="445">
        <f>ROUNDDOWN(K40-H40,0)</f>
        <v>0</v>
      </c>
      <c r="J40" s="482"/>
      <c r="K40" s="464">
        <f>ROUNDDOWN((D40*E40*F40/12),0)</f>
        <v>0</v>
      </c>
      <c r="L40" s="281"/>
      <c r="M40" s="328">
        <v>0</v>
      </c>
      <c r="N40" s="325">
        <f>IF(R30=FALSE,D40,SUM(D40,(D40*D13/100)))</f>
        <v>0</v>
      </c>
      <c r="O40" s="469">
        <f>IF(N11=1,0,IF(R35&lt;1,0,IF(AND(S35=S36,R35&lt;7,R36&lt;7),R36-R35+1,IF(AND(S35=S36,R35&lt;7,R36&gt;=7),7-R35,IF(AND(S35=S36,R35&gt;=7,R36&gt;=7),R36-R35+1,IF(AND(S36&gt;S35,R35&gt;=7,R36&gt;7),7-R35+12,IF(AND(S36&gt;S35,R35&lt;7,R36&gt;=7),7-R35,IF(AND(S36&gt;S35,R35&gt;=7,R36&lt;7),12-R35+1+R36,IF(AND(S36&gt;S35,R35&lt;7,R36&lt;7),7-R35,IF(AND(S36&gt;S35,R35&gt;=7,R36&gt;=7),12-R35+7))))))))))</f>
        <v>6</v>
      </c>
      <c r="P40" s="173">
        <v>0</v>
      </c>
      <c r="Q40" s="739">
        <f>O40/12*P40</f>
        <v>0</v>
      </c>
      <c r="R40" s="158">
        <v>0</v>
      </c>
      <c r="S40" s="445">
        <f>ROUNDDOWN(U40-R40,0)</f>
        <v>0</v>
      </c>
      <c r="T40" s="482"/>
      <c r="U40" s="464">
        <f>ROUNDDOWN((N40*O40*P40/12),0)</f>
        <v>0</v>
      </c>
      <c r="V40" s="281"/>
      <c r="W40" s="328">
        <v>1</v>
      </c>
      <c r="X40" s="325">
        <f>IF(AC30=FALSE,N40,SUM(N40,(N40*D13/100)))</f>
        <v>0</v>
      </c>
      <c r="Y40" s="469">
        <f>IF(N11&lt;3,0,IF(AB35&lt;1,0,IF(AND(AC35=AC36,AB35&lt;7,AB36&lt;7),AB36-AB35+1,IF(AND(AC35=AC36,AB35&lt;7,AB36&gt;=7),7-AB35,IF(AND(AC35=AC36,AB35&gt;=7,AB36&gt;=7),AB36-AB35+1,IF(AND(AC36&gt;AC35,AB35&gt;=7,AB36&gt;7),7-AB35+12,IF(AND(AC36&gt;AC35,AB35&lt;7,AB36&gt;=7),7-AB35,IF(AND(AC36&gt;AC35,AB35&gt;=7,AB36&lt;7),12-AB35+1+AB36,IF(AND(AC36&gt;AC35,AB35&lt;7,AB36&lt;7),7-AB35,IF(AND(AC36&gt;AC35,AB35&gt;=7,AB36&gt;=7),12-AB35+7))))))))))</f>
        <v>6</v>
      </c>
      <c r="Z40" s="138">
        <v>0</v>
      </c>
      <c r="AA40" s="739">
        <f>Y40/12*Z40</f>
        <v>0</v>
      </c>
      <c r="AB40" s="158">
        <v>0</v>
      </c>
      <c r="AC40" s="445">
        <f>ROUNDDOWN(AE40-AB40,0)</f>
        <v>0</v>
      </c>
      <c r="AD40" s="482"/>
      <c r="AE40" s="464">
        <f>ROUNDDOWN((X40*Y40*Z40/12),0)</f>
        <v>0</v>
      </c>
      <c r="AF40" s="281"/>
      <c r="AG40" s="539"/>
      <c r="AH40" s="588">
        <f>IF(AM30=FALSE,X40,SUM(X40,(X40*D13/100)))</f>
        <v>0</v>
      </c>
      <c r="AI40" s="469">
        <f>IF(N11&lt;4,0,IF(AL35&lt;1,0,IF(AND(AM35=AM36,AL35&lt;7,AL36&lt;7),AL36-AL35+1,IF(AND(AM35=AM36,AL35&lt;7,AL36&gt;=7),7-AL35,IF(AND(AM35=AM36,AL35&gt;=7,AL36&gt;=7),AL36-AL35+1,IF(AND(AM36&gt;AM35,AL35&gt;=7,AL36&gt;7),7-AL35+12,IF(AND(AM36&gt;AM35,AL35&lt;7,AL36&gt;=7),7-AL35,IF(AND(AM36&gt;AM35,AL35&gt;=7,AL36&lt;7),12-AL35+1+AL36,IF(AND(AM36&gt;AM35,AL35&lt;7,AL36&lt;7),7-AL35,IF(AND(AM36&gt;AM35,AL35&gt;=7,AL36&gt;=7),12-AL35+7))))))))))</f>
        <v>6</v>
      </c>
      <c r="AJ40" s="136">
        <v>0</v>
      </c>
      <c r="AK40" s="739">
        <f>AI40/12*AJ40</f>
        <v>0</v>
      </c>
      <c r="AL40" s="158">
        <v>0</v>
      </c>
      <c r="AM40" s="445">
        <f>ROUNDDOWN(AO40-AL40,0)</f>
        <v>0</v>
      </c>
      <c r="AN40" s="482"/>
      <c r="AO40" s="464">
        <f>ROUNDDOWN((AH40*AI40*AJ40/12),0)</f>
        <v>0</v>
      </c>
      <c r="AP40" s="281"/>
      <c r="AQ40" s="340"/>
      <c r="AR40" s="325">
        <f>IF(AV31=FALSE,AH40,SUM(AH40,(AH40*D13/100)))</f>
        <v>0</v>
      </c>
      <c r="AS40" s="469">
        <f>IF(N11&lt;5,0,IF(AV35&lt;1,0,IF(AND(AW35=AW36,AV35&lt;7,AV36&lt;7),AV36-AV35+1,IF(AND(AW35=AW36,AV35&lt;7,AV36&gt;=7),7-AV35,IF(AND(AW35=AW36,AV35&gt;=7,AV36&gt;=7),AV36-AV35+1,IF(AND(AW36&gt;AW35,AV35&gt;=7,AV36&gt;7),7-AV35+12,IF(AND(AW36&gt;AW35,AV35&lt;7,AV36&gt;=7),7-AV35,IF(AND(AW36&gt;AW35,AV35&gt;=7,AV36&lt;7),12-AV35+1+AV36,IF(AND(AW36&gt;AW35,AV35&lt;7,AV36&lt;7),7-AV35,IF(AND(AW36&gt;AW35,AV35&gt;=7,AV36&gt;=7),12-AV35+7))))))))))</f>
        <v>6</v>
      </c>
      <c r="AT40" s="136">
        <v>0</v>
      </c>
      <c r="AU40" s="739">
        <f>AS40/12*AT40</f>
        <v>0</v>
      </c>
      <c r="AV40" s="158">
        <v>0</v>
      </c>
      <c r="AW40" s="445">
        <f>ROUNDDOWN(AY40-AV40,0)</f>
        <v>0</v>
      </c>
      <c r="AX40" s="482"/>
      <c r="AY40" s="464">
        <f>ROUNDDOWN((AR40*AS40*AT40/12),0)</f>
        <v>0</v>
      </c>
      <c r="AZ40" s="281"/>
      <c r="BA40" s="8"/>
      <c r="BB40" s="544">
        <f t="shared" ref="BB40:BB69" si="0">SUM(H40,R40,AB40,AL40,AV40)</f>
        <v>0</v>
      </c>
      <c r="BC40" s="610">
        <f t="shared" ref="BC40:BC69" si="1">SUM(I40,S40,AC40,AM40,AW40)</f>
        <v>0</v>
      </c>
      <c r="BD40" s="650"/>
      <c r="BE40" s="633">
        <f>SUM(BB40,BC40)</f>
        <v>0</v>
      </c>
    </row>
    <row r="41" spans="1:60" x14ac:dyDescent="0.25">
      <c r="A41" s="759">
        <f>IF(N5&lt;&gt;7,A40,"")</f>
        <v>0</v>
      </c>
      <c r="B41" s="453"/>
      <c r="C41" s="308"/>
      <c r="D41" s="325">
        <f>IF($R$30=FALSE,D40,SUM(D40,(D40*$D$13/100)))</f>
        <v>0</v>
      </c>
      <c r="E41" s="456">
        <f>IF(AND(I36=I35,H36&lt;7),0,IF(AND(I36=I35,H36&gt;=7),H36-7+1,IF(AND(I36&gt;I35,H35&lt;7,H36&lt;7),12-7+H36+1,IF(AND(I36&gt;I35,H35&lt;7,H36&gt;=7),H36-7+1,IF(AND(I36&gt;I35,H35&gt;=7,H36&lt;7),0)))))</f>
        <v>6</v>
      </c>
      <c r="F41" s="170">
        <v>1</v>
      </c>
      <c r="G41" s="739">
        <f>E41/12*F41</f>
        <v>0.5</v>
      </c>
      <c r="H41" s="158">
        <v>0</v>
      </c>
      <c r="I41" s="445">
        <f>ROUNDDOWN(K41-H41,0)</f>
        <v>0</v>
      </c>
      <c r="J41" s="482"/>
      <c r="K41" s="464">
        <f>ROUNDDOWN((D41*E41*F41/12),0)</f>
        <v>0</v>
      </c>
      <c r="L41" s="176">
        <f>SUM(K40,K41)</f>
        <v>0</v>
      </c>
      <c r="M41" s="328"/>
      <c r="N41" s="325">
        <f>IF($AC$30=FALSE,N40,SUM(N40,(N40*$D$13/100)))</f>
        <v>0</v>
      </c>
      <c r="O41" s="456">
        <f>IF(N11=1,0,IF(R35&lt;1,0,IF(AND(S36=S35,R36&lt;7),0,IF(AND(S36=S35,R36&gt;=7),R36-7+1,IF(AND(S36&gt;S35,R35&lt;7,R36&lt;7),12-7+R36+1,IF(AND(S36&gt;S35,R35&lt;7,R36&gt;=7),R36-7+1,IF(AND(S36&gt;S35,R35&gt;=7,R36&lt;7),0)))))))</f>
        <v>1</v>
      </c>
      <c r="P41" s="173">
        <v>0</v>
      </c>
      <c r="Q41" s="739">
        <f>O41/12*P41</f>
        <v>0</v>
      </c>
      <c r="R41" s="158">
        <v>0</v>
      </c>
      <c r="S41" s="445">
        <f>ROUNDDOWN(U41-R41,0)</f>
        <v>0</v>
      </c>
      <c r="T41" s="482"/>
      <c r="U41" s="464">
        <f>ROUNDDOWN((N41*O41*P41/12),0)</f>
        <v>0</v>
      </c>
      <c r="V41" s="176">
        <f>SUM(U40,U41)</f>
        <v>0</v>
      </c>
      <c r="W41" s="328"/>
      <c r="X41" s="325">
        <f>IF($AM$30=FALSE,X40,SUM(X40,(X40*$D$13/100)))</f>
        <v>0</v>
      </c>
      <c r="Y41" s="456">
        <f>IF(N11&lt;3,0,IF(AB35&lt;1,0,IF(AND(AC36=AC35,AB36&lt;7),0,IF(AND(AC36=AC35,AB36&gt;=7),AB36-7+1,IF(AND(AC36&gt;AC35,AB35&lt;7,AB36&lt;7),12-7+AB36+1,IF(AND(AC36&gt;AC35,AB35&lt;7,AB36&gt;=7),AB36-7+1,IF(AND(AC36&gt;AC35,AB35&gt;=7,AB36&lt;7),0)))))))</f>
        <v>6</v>
      </c>
      <c r="Z41" s="138">
        <v>0</v>
      </c>
      <c r="AA41" s="739">
        <f>Y41/12*Z41</f>
        <v>0</v>
      </c>
      <c r="AB41" s="158">
        <v>0</v>
      </c>
      <c r="AC41" s="445">
        <f>ROUNDDOWN(AE41-AB41,0)</f>
        <v>0</v>
      </c>
      <c r="AD41" s="482"/>
      <c r="AE41" s="464">
        <f>ROUNDDOWN((X41*Y41*Z41/12),0)</f>
        <v>0</v>
      </c>
      <c r="AF41" s="176">
        <f>SUM(AE40,AE41)</f>
        <v>0</v>
      </c>
      <c r="AG41" s="539"/>
      <c r="AH41" s="588">
        <f>IF($AV$31=FALSE,AH40,SUM(AH40,(AH40*$D$13/100)))</f>
        <v>0</v>
      </c>
      <c r="AI41" s="456">
        <f>IF(N11&lt;4,0,IF(AL35&lt;1,0,IF(AND(AM36=AM35,AL36&lt;7),0,IF(AND(AM36=AM35,AL36&gt;=7),AL36-7+1,IF(AND(AM36&gt;AM35,AL35&lt;7,AL36&lt;7),12-7+AL36+1,IF(AND(AM36&gt;AM35,AL35&lt;7,AL36&gt;=7),AL36-7+1,IF(AND(AM36&gt;AM35,AL35&gt;=7,AL36&lt;7),0)))))))</f>
        <v>6</v>
      </c>
      <c r="AJ41" s="136">
        <v>0</v>
      </c>
      <c r="AK41" s="739">
        <f>AI41/12*AJ41</f>
        <v>0</v>
      </c>
      <c r="AL41" s="158">
        <v>0</v>
      </c>
      <c r="AM41" s="445">
        <f>ROUNDDOWN(AO41-AL41,0)</f>
        <v>0</v>
      </c>
      <c r="AN41" s="482"/>
      <c r="AO41" s="464">
        <f>ROUNDDOWN((AH41*AI41*AJ41/12),0)</f>
        <v>0</v>
      </c>
      <c r="AP41" s="176">
        <f>SUM(AO40,AO41)</f>
        <v>0</v>
      </c>
      <c r="AQ41" s="340"/>
      <c r="AR41" s="325">
        <f>IF($AV$31=FALSE,AR40,SUM(AR40,(AR40*$D$13/100)))</f>
        <v>0</v>
      </c>
      <c r="AS41" s="456">
        <f>IF(N11&lt;5,0,IF(AV35&lt;1,0,IF(AND(AW36=AW35,AV36&lt;7),0,IF(AND(AW36=AW35,AV36&gt;=7),AV36-7+1,IF(AND(AW36&gt;AW35,AV35&lt;7,AV36&lt;7),12-7+AV36+1,IF(AND(AW36&gt;AW35,AV35&lt;7,AV36&gt;=7),AV36-7+1,IF(AND(AW36&gt;AW35,AV35&gt;=7,AV36&lt;7),0)))))))</f>
        <v>6</v>
      </c>
      <c r="AT41" s="136">
        <v>0</v>
      </c>
      <c r="AU41" s="739">
        <f>AS41/12*AT41</f>
        <v>0</v>
      </c>
      <c r="AV41" s="158">
        <v>0</v>
      </c>
      <c r="AW41" s="445">
        <f>ROUNDDOWN(AY41-AV41,0)</f>
        <v>0</v>
      </c>
      <c r="AX41" s="482"/>
      <c r="AY41" s="464">
        <f>ROUNDDOWN((AR41*AS41*AT41/12),0)</f>
        <v>0</v>
      </c>
      <c r="AZ41" s="176">
        <f>SUM(AY40,AY41)</f>
        <v>0</v>
      </c>
      <c r="BA41" s="8"/>
      <c r="BB41" s="545">
        <f t="shared" si="0"/>
        <v>0</v>
      </c>
      <c r="BC41" s="609">
        <f t="shared" si="1"/>
        <v>0</v>
      </c>
      <c r="BD41" s="651"/>
      <c r="BE41" s="634">
        <f>SUM(BB41,BC41)</f>
        <v>0</v>
      </c>
    </row>
    <row r="42" spans="1:60" x14ac:dyDescent="0.25">
      <c r="A42" s="248"/>
      <c r="B42" s="50"/>
      <c r="C42" s="17"/>
      <c r="D42" s="2643" t="s">
        <v>40</v>
      </c>
      <c r="E42" s="2641"/>
      <c r="F42" s="2641"/>
      <c r="G42" s="2642"/>
      <c r="H42" s="465">
        <f>ROUNDDOWN(SUM(H40,H41)*$B$72,0)</f>
        <v>0</v>
      </c>
      <c r="I42" s="465">
        <f>ROUNDDOWN(SUM(I40,I41)*$B$72,0)</f>
        <v>0</v>
      </c>
      <c r="J42" s="483"/>
      <c r="K42" s="466">
        <f>ROUND(SUM(K40,K41)*$B$72,0)</f>
        <v>0</v>
      </c>
      <c r="L42" s="67"/>
      <c r="M42" s="329"/>
      <c r="N42" s="2643" t="s">
        <v>40</v>
      </c>
      <c r="O42" s="2641"/>
      <c r="P42" s="2641"/>
      <c r="Q42" s="2642"/>
      <c r="R42" s="465">
        <f>ROUNDDOWN(SUM(R40,R41)*$B$72,0)</f>
        <v>0</v>
      </c>
      <c r="S42" s="465">
        <f>ROUNDDOWN(SUM(S40,S41)*$B$72,0)</f>
        <v>0</v>
      </c>
      <c r="T42" s="483"/>
      <c r="U42" s="466">
        <f>ROUND(SUM(U40,U41)*$B$72,0)</f>
        <v>0</v>
      </c>
      <c r="V42" s="67"/>
      <c r="W42" s="329"/>
      <c r="X42" s="2643" t="s">
        <v>40</v>
      </c>
      <c r="Y42" s="2641"/>
      <c r="Z42" s="2641"/>
      <c r="AA42" s="2642"/>
      <c r="AB42" s="465">
        <f>ROUNDDOWN(SUM(AB40,AB41)*$B$72,0)</f>
        <v>0</v>
      </c>
      <c r="AC42" s="465">
        <f>ROUNDDOWN(SUM(AC40,AC41)*$B$72,0)</f>
        <v>0</v>
      </c>
      <c r="AD42" s="483"/>
      <c r="AE42" s="465">
        <f>ROUNDDOWN(SUM(AE40,AE41)*$B$72,0)</f>
        <v>0</v>
      </c>
      <c r="AF42" s="67"/>
      <c r="AG42" s="583"/>
      <c r="AH42" s="2640" t="s">
        <v>40</v>
      </c>
      <c r="AI42" s="2641"/>
      <c r="AJ42" s="2641"/>
      <c r="AK42" s="2642"/>
      <c r="AL42" s="465">
        <f>ROUNDDOWN(SUM(AL40,AL41)*$B$72,0)</f>
        <v>0</v>
      </c>
      <c r="AM42" s="465">
        <f>ROUNDDOWN(SUM(AM40,AM41)*$B$72,0)</f>
        <v>0</v>
      </c>
      <c r="AN42" s="483"/>
      <c r="AO42" s="465">
        <f>ROUNDDOWN(SUM(AO40,AO41)*$B$72,0)</f>
        <v>0</v>
      </c>
      <c r="AP42" s="67"/>
      <c r="AQ42" s="341"/>
      <c r="AR42" s="2643" t="s">
        <v>40</v>
      </c>
      <c r="AS42" s="2641"/>
      <c r="AT42" s="2641"/>
      <c r="AU42" s="2642"/>
      <c r="AV42" s="465">
        <f>ROUNDDOWN(SUM(AV40,AV41)*$B$72,0)</f>
        <v>0</v>
      </c>
      <c r="AW42" s="465">
        <f>ROUNDDOWN(SUM(AW40,AW41)*$B$72,0)</f>
        <v>0</v>
      </c>
      <c r="AX42" s="483"/>
      <c r="AY42" s="465">
        <f>ROUNDDOWN(SUM(AY40,AY41)*$B$72,0)</f>
        <v>0</v>
      </c>
      <c r="AZ42" s="67"/>
      <c r="BA42" s="8"/>
      <c r="BB42" s="546">
        <f t="shared" si="0"/>
        <v>0</v>
      </c>
      <c r="BC42" s="611">
        <f t="shared" si="1"/>
        <v>0</v>
      </c>
      <c r="BD42" s="652"/>
      <c r="BE42" s="635">
        <f>SUM(BB42,BC42)</f>
        <v>0</v>
      </c>
    </row>
    <row r="43" spans="1:60" x14ac:dyDescent="0.25">
      <c r="A43" s="247"/>
      <c r="B43" s="192"/>
      <c r="C43" s="308"/>
      <c r="D43" s="305">
        <v>0</v>
      </c>
      <c r="E43" s="469">
        <f>IF(AND($N$5&lt;7,$P$5&lt;&gt;$P$6),7-$N$5,IF($P$5=$P$6,$N$6-$N$5+1,12+7-$N$5))</f>
        <v>6</v>
      </c>
      <c r="F43" s="285">
        <v>0</v>
      </c>
      <c r="G43" s="739">
        <f>E43/12*F43</f>
        <v>0</v>
      </c>
      <c r="H43" s="158">
        <v>0</v>
      </c>
      <c r="I43" s="445">
        <f>ROUNDDOWN(K43-H43,0)</f>
        <v>0</v>
      </c>
      <c r="J43" s="482"/>
      <c r="K43" s="464">
        <f>ROUNDDOWN((D43*E43*F43/12),0)</f>
        <v>0</v>
      </c>
      <c r="L43" s="69"/>
      <c r="M43" s="328"/>
      <c r="N43" s="325">
        <f>IF(R30=FALSE,D43,SUM(D43,(D43*D13/100)))</f>
        <v>0</v>
      </c>
      <c r="O43" s="469">
        <f>IF(AND($N$5&lt;7,$P$5&lt;&gt;$P$6),7-$N$5,IF($P$5=$P$6,$N$6-$N$5+1,12+7-$N$5))</f>
        <v>6</v>
      </c>
      <c r="P43" s="460">
        <v>0</v>
      </c>
      <c r="Q43" s="739">
        <f>O43/12*P43</f>
        <v>0</v>
      </c>
      <c r="R43" s="158">
        <v>0</v>
      </c>
      <c r="S43" s="445">
        <f>ROUNDDOWN(U43-R43,0)</f>
        <v>0</v>
      </c>
      <c r="T43" s="482"/>
      <c r="U43" s="464">
        <f>ROUNDDOWN((N43*O43*P43/12),0)</f>
        <v>0</v>
      </c>
      <c r="V43" s="69"/>
      <c r="W43" s="328"/>
      <c r="X43" s="325">
        <f>IF(AC30=FALSE,N43,SUM(N43,(N43*D13/100)))</f>
        <v>0</v>
      </c>
      <c r="Y43" s="469">
        <f>IF(AND($N$5&lt;7,$P$5&lt;&gt;$P$6),7-$N$5,IF($P$5=$P$6,$N$6-$N$5+1,12+7-$N$5))</f>
        <v>6</v>
      </c>
      <c r="Z43" s="24">
        <v>0</v>
      </c>
      <c r="AA43" s="739">
        <f>Y43/12*Z43</f>
        <v>0</v>
      </c>
      <c r="AB43" s="158">
        <v>0</v>
      </c>
      <c r="AC43" s="445">
        <f>ROUNDDOWN(AE43-AB43,0)</f>
        <v>0</v>
      </c>
      <c r="AD43" s="482"/>
      <c r="AE43" s="464">
        <f>ROUNDDOWN((X43*Y43*Z43/12),0)</f>
        <v>0</v>
      </c>
      <c r="AF43" s="69"/>
      <c r="AG43" s="539"/>
      <c r="AH43" s="588">
        <f>IF(AM30=FALSE,X43,SUM(X43,(X43*D13/100)))</f>
        <v>0</v>
      </c>
      <c r="AI43" s="469">
        <f>IF(AND($N$5&lt;7,$P$5&lt;&gt;$P$6),7-$N$5,IF($P$5=$P$6,$N$6-$N$5+1,12+7-$N$5))</f>
        <v>6</v>
      </c>
      <c r="AJ43" s="23">
        <v>0</v>
      </c>
      <c r="AK43" s="739">
        <f>AI43/12*AJ43</f>
        <v>0</v>
      </c>
      <c r="AL43" s="158">
        <v>0</v>
      </c>
      <c r="AM43" s="445">
        <f>ROUNDDOWN(AO43-AL43,0)</f>
        <v>0</v>
      </c>
      <c r="AN43" s="482"/>
      <c r="AO43" s="464">
        <f>ROUNDDOWN((AH43*AI43*AJ43/12),0)</f>
        <v>0</v>
      </c>
      <c r="AP43" s="69"/>
      <c r="AQ43" s="340"/>
      <c r="AR43" s="325">
        <f>IF(AV31=FALSE,AH43,SUM(AH43,(AH43*D13/100)))</f>
        <v>0</v>
      </c>
      <c r="AS43" s="469">
        <f>IF(AND($N$5&lt;7,$P$5&lt;&gt;$P$6),7-$N$5,IF($P$5=$P$6,$N$6-$N$5+1,12+7-$N$5))</f>
        <v>6</v>
      </c>
      <c r="AT43" s="23">
        <v>0</v>
      </c>
      <c r="AU43" s="739">
        <f>AS43/12*AT43</f>
        <v>0</v>
      </c>
      <c r="AV43" s="158">
        <v>0</v>
      </c>
      <c r="AW43" s="445">
        <f>ROUNDDOWN(AY43-AV43,0)</f>
        <v>0</v>
      </c>
      <c r="AX43" s="482"/>
      <c r="AY43" s="464">
        <f>ROUNDDOWN((AR43*AS43*AT43/12),0)</f>
        <v>0</v>
      </c>
      <c r="AZ43" s="69"/>
      <c r="BA43" s="538"/>
      <c r="BB43" s="545">
        <f t="shared" si="0"/>
        <v>0</v>
      </c>
      <c r="BC43" s="609">
        <f t="shared" si="1"/>
        <v>0</v>
      </c>
      <c r="BD43" s="651"/>
      <c r="BE43" s="634">
        <f t="shared" ref="BE43:BE108" si="2">SUM(BB43,BC43)</f>
        <v>0</v>
      </c>
    </row>
    <row r="44" spans="1:60" x14ac:dyDescent="0.25">
      <c r="A44" s="760">
        <f>IF(N5&lt;&gt;7,A43,"")</f>
        <v>0</v>
      </c>
      <c r="B44" s="453"/>
      <c r="C44" s="308"/>
      <c r="D44" s="325">
        <f>IF($R$30=FALSE,D43,SUM(D43,(D43*D13/100)))</f>
        <v>0</v>
      </c>
      <c r="E44" s="456">
        <f>IF($P$5&lt;&gt;$P$6,12-E43,0)</f>
        <v>6</v>
      </c>
      <c r="F44" s="285">
        <v>0</v>
      </c>
      <c r="G44" s="739">
        <f>E44/12*F44</f>
        <v>0</v>
      </c>
      <c r="H44" s="158">
        <v>0</v>
      </c>
      <c r="I44" s="445">
        <f>ROUNDDOWN(K44-H44,0)</f>
        <v>0</v>
      </c>
      <c r="J44" s="482"/>
      <c r="K44" s="464">
        <f>ROUNDDOWN((D44*E44*F44/12),0)</f>
        <v>0</v>
      </c>
      <c r="L44" s="176">
        <f>SUM(K43,K44)</f>
        <v>0</v>
      </c>
      <c r="M44" s="328"/>
      <c r="N44" s="325">
        <f>IF($AC$30=FALSE,N43,SUM(N43,(N43*$D$13/100)))</f>
        <v>0</v>
      </c>
      <c r="O44" s="456">
        <f>IF($P$5&lt;&gt;$P$6,12-O43,0)</f>
        <v>6</v>
      </c>
      <c r="P44" s="460">
        <v>0</v>
      </c>
      <c r="Q44" s="739">
        <f>O44/12*P44</f>
        <v>0</v>
      </c>
      <c r="R44" s="158">
        <v>0</v>
      </c>
      <c r="S44" s="445">
        <f>ROUNDDOWN(U44-R44,0)</f>
        <v>0</v>
      </c>
      <c r="T44" s="482"/>
      <c r="U44" s="464">
        <f>ROUNDDOWN((N44*O44*P44/12),0)</f>
        <v>0</v>
      </c>
      <c r="V44" s="176">
        <f>SUM(U43,U44)</f>
        <v>0</v>
      </c>
      <c r="W44" s="328"/>
      <c r="X44" s="325">
        <f>IF($AM$30=FALSE,X43,SUM(X43,(X43*$D$13/100)))</f>
        <v>0</v>
      </c>
      <c r="Y44" s="456">
        <f>IF($P$5&lt;&gt;$P$6,12-Y43,0)</f>
        <v>6</v>
      </c>
      <c r="Z44" s="24">
        <v>0</v>
      </c>
      <c r="AA44" s="739">
        <f>Y44/12*Z44</f>
        <v>0</v>
      </c>
      <c r="AB44" s="158">
        <v>0</v>
      </c>
      <c r="AC44" s="445">
        <f>ROUNDDOWN(AE44-AB44,0)</f>
        <v>0</v>
      </c>
      <c r="AD44" s="482"/>
      <c r="AE44" s="464">
        <f>ROUNDDOWN((X44*Y44*Z44/12),0)</f>
        <v>0</v>
      </c>
      <c r="AF44" s="176">
        <f>SUM(AE43,AE44)</f>
        <v>0</v>
      </c>
      <c r="AG44" s="539"/>
      <c r="AH44" s="588">
        <f>IF($AV$31=FALSE,AH43,SUM(AH43,(AH43*$D$13/100)))</f>
        <v>0</v>
      </c>
      <c r="AI44" s="456">
        <f>IF($P$5&lt;&gt;$P$6,12-AI43,0)</f>
        <v>6</v>
      </c>
      <c r="AJ44" s="23">
        <v>0</v>
      </c>
      <c r="AK44" s="739">
        <f>AI44/12*AJ44</f>
        <v>0</v>
      </c>
      <c r="AL44" s="158"/>
      <c r="AM44" s="445">
        <f>ROUNDDOWN(AO44-AL44,0)</f>
        <v>0</v>
      </c>
      <c r="AN44" s="482"/>
      <c r="AO44" s="464">
        <f>ROUNDDOWN((AH44*AI44*AJ44/12),0)</f>
        <v>0</v>
      </c>
      <c r="AP44" s="176">
        <f>SUM(AO43,AO44)</f>
        <v>0</v>
      </c>
      <c r="AQ44" s="340"/>
      <c r="AR44" s="325">
        <f>IF($AV$31=FALSE,AR43,SUM(AR43,(AR43*$D$13/100)))</f>
        <v>0</v>
      </c>
      <c r="AS44" s="456">
        <f>IF($P$5&lt;&gt;$P$6,12-AS43,0)</f>
        <v>6</v>
      </c>
      <c r="AT44" s="23">
        <v>0</v>
      </c>
      <c r="AU44" s="739">
        <f>AS44/12*AT44</f>
        <v>0</v>
      </c>
      <c r="AV44" s="158">
        <v>0</v>
      </c>
      <c r="AW44" s="445">
        <f>ROUNDDOWN(AY44-AV44,0)</f>
        <v>0</v>
      </c>
      <c r="AX44" s="482"/>
      <c r="AY44" s="464">
        <f>ROUNDDOWN((AR44*AS44*AT44/12),0)</f>
        <v>0</v>
      </c>
      <c r="AZ44" s="176">
        <f>SUM(AY43,AY44)</f>
        <v>0</v>
      </c>
      <c r="BA44" s="538"/>
      <c r="BB44" s="545">
        <f t="shared" si="0"/>
        <v>0</v>
      </c>
      <c r="BC44" s="609">
        <f t="shared" si="1"/>
        <v>0</v>
      </c>
      <c r="BD44" s="651"/>
      <c r="BE44" s="634">
        <f t="shared" ref="BE44" si="3">SUM(BB44,BC44)</f>
        <v>0</v>
      </c>
    </row>
    <row r="45" spans="1:60" x14ac:dyDescent="0.25">
      <c r="A45" s="248"/>
      <c r="B45" s="180"/>
      <c r="C45" s="17"/>
      <c r="D45" s="2643" t="s">
        <v>40</v>
      </c>
      <c r="E45" s="2641"/>
      <c r="F45" s="2641"/>
      <c r="G45" s="2642"/>
      <c r="H45" s="465">
        <f>ROUNDDOWN(SUM(H43,H44)*B72,0)</f>
        <v>0</v>
      </c>
      <c r="I45" s="465">
        <f>ROUNDDOWN(SUM(I43,I44)*$B$72,0)</f>
        <v>0</v>
      </c>
      <c r="J45" s="483"/>
      <c r="K45" s="466">
        <f>ROUND(SUM(K43,K44)*$B$72,0)</f>
        <v>0</v>
      </c>
      <c r="L45" s="68"/>
      <c r="M45" s="329"/>
      <c r="N45" s="2643" t="s">
        <v>40</v>
      </c>
      <c r="O45" s="2641"/>
      <c r="P45" s="2641"/>
      <c r="Q45" s="2642"/>
      <c r="R45" s="465">
        <f>ROUNDDOWN(SUM(R43,R44)*$B$72,0)</f>
        <v>0</v>
      </c>
      <c r="S45" s="465">
        <f>ROUNDDOWN(SUM(S43,S44)*$B$72,0)</f>
        <v>0</v>
      </c>
      <c r="T45" s="483"/>
      <c r="U45" s="466">
        <f>ROUND(SUM(U43,U44)*$B$72,0)</f>
        <v>0</v>
      </c>
      <c r="V45" s="68"/>
      <c r="W45" s="329"/>
      <c r="X45" s="2643" t="s">
        <v>40</v>
      </c>
      <c r="Y45" s="2641"/>
      <c r="Z45" s="2641"/>
      <c r="AA45" s="2642"/>
      <c r="AB45" s="465">
        <f>ROUNDDOWN(SUM(AB43,AB44)*$B$72,0)</f>
        <v>0</v>
      </c>
      <c r="AC45" s="465">
        <f>ROUNDDOWN(SUM(AC43,AC44)*$B$72,0)</f>
        <v>0</v>
      </c>
      <c r="AD45" s="483"/>
      <c r="AE45" s="465">
        <f>ROUNDDOWN(SUM(AE43,AE44)*$B$72,0)</f>
        <v>0</v>
      </c>
      <c r="AF45" s="68"/>
      <c r="AG45" s="583"/>
      <c r="AH45" s="2640" t="s">
        <v>40</v>
      </c>
      <c r="AI45" s="2641"/>
      <c r="AJ45" s="2641"/>
      <c r="AK45" s="2642"/>
      <c r="AL45" s="465">
        <f>ROUNDDOWN(SUM(AL43,AL44)*$B$72,0)</f>
        <v>0</v>
      </c>
      <c r="AM45" s="465">
        <f>ROUNDDOWN(SUM(AM43,AM44)*$B$72,0)</f>
        <v>0</v>
      </c>
      <c r="AN45" s="483"/>
      <c r="AO45" s="465">
        <f>ROUNDDOWN(SUM(AO43,AO44)*$B$72,0)</f>
        <v>0</v>
      </c>
      <c r="AP45" s="68"/>
      <c r="AQ45" s="329"/>
      <c r="AR45" s="2643" t="s">
        <v>40</v>
      </c>
      <c r="AS45" s="2641"/>
      <c r="AT45" s="2641"/>
      <c r="AU45" s="2642"/>
      <c r="AV45" s="465">
        <f>ROUNDDOWN(SUM(AV43,AV44)*$B$72,0)</f>
        <v>0</v>
      </c>
      <c r="AW45" s="465">
        <f>ROUNDDOWN(SUM(AW43,AW44)*$B$72,0)</f>
        <v>0</v>
      </c>
      <c r="AX45" s="483"/>
      <c r="AY45" s="465">
        <f>ROUNDDOWN(SUM(AY43,AY44)*$B$72,0)</f>
        <v>0</v>
      </c>
      <c r="AZ45" s="68"/>
      <c r="BA45" s="538"/>
      <c r="BB45" s="546">
        <f t="shared" si="0"/>
        <v>0</v>
      </c>
      <c r="BC45" s="611">
        <f t="shared" si="1"/>
        <v>0</v>
      </c>
      <c r="BD45" s="652"/>
      <c r="BE45" s="635">
        <f>SUM(BB45,BC45)</f>
        <v>0</v>
      </c>
    </row>
    <row r="46" spans="1:60" x14ac:dyDescent="0.25">
      <c r="A46" s="247"/>
      <c r="B46" s="192"/>
      <c r="C46" s="308"/>
      <c r="D46" s="305">
        <v>0</v>
      </c>
      <c r="E46" s="469">
        <f>IF(AND($N$5&lt;7,$P$5&lt;&gt;$P$6),7-$N$5,IF($P$5=$P$6,$N$6-$N$5+1,12+7-$N$5))</f>
        <v>6</v>
      </c>
      <c r="F46" s="285">
        <v>0</v>
      </c>
      <c r="G46" s="739">
        <f>E46/12*F46</f>
        <v>0</v>
      </c>
      <c r="H46" s="158">
        <v>0</v>
      </c>
      <c r="I46" s="445">
        <f>ROUNDDOWN(K46-H46,0)</f>
        <v>0</v>
      </c>
      <c r="J46" s="482"/>
      <c r="K46" s="464">
        <f>ROUNDDOWN((D46*E46*F46/12),0)</f>
        <v>0</v>
      </c>
      <c r="L46" s="69"/>
      <c r="M46" s="328"/>
      <c r="N46" s="459">
        <f>IF(R30=FALSE,D46,SUM(D46,(D46*D13/100)))</f>
        <v>0</v>
      </c>
      <c r="O46" s="469">
        <f>IF(AND($N$5&lt;7,$P$5&lt;&gt;$P$6),7-$N$5,IF($P$5=$P$6,$N$6-$N$5+1,12+7-$N$5))</f>
        <v>6</v>
      </c>
      <c r="P46" s="460">
        <v>0</v>
      </c>
      <c r="Q46" s="739">
        <f>O46/12*P46</f>
        <v>0</v>
      </c>
      <c r="R46" s="158">
        <v>0</v>
      </c>
      <c r="S46" s="445">
        <f>ROUNDDOWN(U46-R46,0)</f>
        <v>0</v>
      </c>
      <c r="T46" s="482"/>
      <c r="U46" s="464">
        <f>ROUNDDOWN((N46*O46*P46/12),0)</f>
        <v>0</v>
      </c>
      <c r="V46" s="69"/>
      <c r="W46" s="328"/>
      <c r="X46" s="325">
        <f>IF(AC30=FALSE,N46,SUM(N46,(N46*D13/100)))</f>
        <v>0</v>
      </c>
      <c r="Y46" s="469">
        <f>IF(AND($N$5&lt;7,$P$5&lt;&gt;$P$6),7-$N$5,IF($P$5=$P$6,$N$6-$N$5+1,12+7-$N$5))</f>
        <v>6</v>
      </c>
      <c r="Z46" s="24">
        <v>0</v>
      </c>
      <c r="AA46" s="739">
        <f>Y46/12*Z46</f>
        <v>0</v>
      </c>
      <c r="AB46" s="158">
        <v>0</v>
      </c>
      <c r="AC46" s="445">
        <f>ROUNDDOWN(AE46-AB46,0)</f>
        <v>0</v>
      </c>
      <c r="AD46" s="482"/>
      <c r="AE46" s="464">
        <f>ROUNDDOWN((X46*Y46*Z46/12),0)</f>
        <v>0</v>
      </c>
      <c r="AF46" s="69"/>
      <c r="AG46" s="539"/>
      <c r="AH46" s="588">
        <f>IF(AM30=FALSE,X46,SUM(X46,(X46*D13/100)))</f>
        <v>0</v>
      </c>
      <c r="AI46" s="469">
        <f>IF(AND($N$5&lt;7,$P$5&lt;&gt;$P$6),7-$N$5,IF($P$5=$P$6,$N$6-$N$5+1,12+7-$N$5))</f>
        <v>6</v>
      </c>
      <c r="AJ46" s="23">
        <v>0</v>
      </c>
      <c r="AK46" s="739">
        <f>AI46/12*AJ46</f>
        <v>0</v>
      </c>
      <c r="AL46" s="158">
        <v>0</v>
      </c>
      <c r="AM46" s="445">
        <f>ROUNDDOWN(AO46-AL46,0)</f>
        <v>0</v>
      </c>
      <c r="AN46" s="482"/>
      <c r="AO46" s="464">
        <f>ROUNDDOWN((AH46*AI46*AJ46/12),0)</f>
        <v>0</v>
      </c>
      <c r="AP46" s="69"/>
      <c r="AQ46" s="340"/>
      <c r="AR46" s="325">
        <f>IF(AV31=FALSE,AH46,SUM(AH46,(AH46*D13/100)))</f>
        <v>0</v>
      </c>
      <c r="AS46" s="469">
        <f>IF(AND($N$5&lt;7,$P$5&lt;&gt;$P$6),7-$N$5,IF($P$5=$P$6,$N$6-$N$5+1,12+7-$N$5))</f>
        <v>6</v>
      </c>
      <c r="AT46" s="23">
        <v>0</v>
      </c>
      <c r="AU46" s="739">
        <f>AS46/12*AT46</f>
        <v>0</v>
      </c>
      <c r="AV46" s="158">
        <v>0</v>
      </c>
      <c r="AW46" s="445">
        <f>ROUNDDOWN(AY46-AV46,0)</f>
        <v>0</v>
      </c>
      <c r="AX46" s="482"/>
      <c r="AY46" s="464">
        <f>ROUNDDOWN((AR46*AS46*AT46/12),0)</f>
        <v>0</v>
      </c>
      <c r="AZ46" s="69"/>
      <c r="BA46" s="8"/>
      <c r="BB46" s="545">
        <f t="shared" si="0"/>
        <v>0</v>
      </c>
      <c r="BC46" s="609">
        <f t="shared" si="1"/>
        <v>0</v>
      </c>
      <c r="BD46" s="651"/>
      <c r="BE46" s="634">
        <f t="shared" si="2"/>
        <v>0</v>
      </c>
      <c r="BH46" s="2"/>
    </row>
    <row r="47" spans="1:60" x14ac:dyDescent="0.25">
      <c r="A47" s="760">
        <f>IF(N5&lt;&gt;7,A46,"")</f>
        <v>0</v>
      </c>
      <c r="B47" s="453"/>
      <c r="C47" s="308"/>
      <c r="D47" s="325">
        <f>IF($R$30=FALSE,D46,SUM(D46,(D46*D13/100)))</f>
        <v>0</v>
      </c>
      <c r="E47" s="456">
        <f>IF($P$5&lt;&gt;$P$6,12-E46,0)</f>
        <v>6</v>
      </c>
      <c r="F47" s="285">
        <v>0</v>
      </c>
      <c r="G47" s="739">
        <f>E47/12*F47</f>
        <v>0</v>
      </c>
      <c r="H47" s="158">
        <v>0</v>
      </c>
      <c r="I47" s="445">
        <f>ROUNDDOWN(K47-H47,0)</f>
        <v>0</v>
      </c>
      <c r="J47" s="482"/>
      <c r="K47" s="464">
        <f>ROUNDDOWN((D47*E47*F47/12),0)</f>
        <v>0</v>
      </c>
      <c r="L47" s="176">
        <f>SUM(K46,K47)</f>
        <v>0</v>
      </c>
      <c r="M47" s="328"/>
      <c r="N47" s="325">
        <f>IF($AC$30=FALSE,N46,SUM(N46,(N46*$D$13/100)))</f>
        <v>0</v>
      </c>
      <c r="O47" s="456">
        <f>IF($P$5&lt;&gt;$P$6,12-O46,0)</f>
        <v>6</v>
      </c>
      <c r="P47" s="460">
        <v>0</v>
      </c>
      <c r="Q47" s="739">
        <f>O47/12*P47</f>
        <v>0</v>
      </c>
      <c r="R47" s="158">
        <v>0</v>
      </c>
      <c r="S47" s="445">
        <f>ROUNDDOWN(U47-R47,0)</f>
        <v>0</v>
      </c>
      <c r="T47" s="482"/>
      <c r="U47" s="464">
        <f>ROUNDDOWN((N47*O47*P47/12),0)</f>
        <v>0</v>
      </c>
      <c r="V47" s="176">
        <f>SUM(U46,U47)</f>
        <v>0</v>
      </c>
      <c r="W47" s="328"/>
      <c r="X47" s="325">
        <f>IF($AM$30=FALSE,X46,SUM(X46,(X46*$D$13/100)))</f>
        <v>0</v>
      </c>
      <c r="Y47" s="456">
        <f>IF($P$5&lt;&gt;$P$6,12-Y46,0)</f>
        <v>6</v>
      </c>
      <c r="Z47" s="24">
        <v>0</v>
      </c>
      <c r="AA47" s="739">
        <f>Y47/12*Z47</f>
        <v>0</v>
      </c>
      <c r="AB47" s="158">
        <v>0</v>
      </c>
      <c r="AC47" s="445">
        <f>ROUNDDOWN(AE47-AB47,0)</f>
        <v>0</v>
      </c>
      <c r="AD47" s="482"/>
      <c r="AE47" s="464">
        <f>ROUNDDOWN((X47*Y47*Z47/12),0)</f>
        <v>0</v>
      </c>
      <c r="AF47" s="176">
        <f>SUM(AE46,AE47)</f>
        <v>0</v>
      </c>
      <c r="AG47" s="539"/>
      <c r="AH47" s="588">
        <f>IF($AV$31=FALSE,AH46,SUM(AH46,(AH46*$D$13/100)))</f>
        <v>0</v>
      </c>
      <c r="AI47" s="456">
        <f>IF($P$5&lt;&gt;$P$6,12-AI46,0)</f>
        <v>6</v>
      </c>
      <c r="AJ47" s="23">
        <v>0</v>
      </c>
      <c r="AK47" s="739">
        <f>AI47/12*AJ47</f>
        <v>0</v>
      </c>
      <c r="AL47" s="158">
        <v>0</v>
      </c>
      <c r="AM47" s="445">
        <f>ROUNDDOWN(AO47-AL47,0)</f>
        <v>0</v>
      </c>
      <c r="AN47" s="482"/>
      <c r="AO47" s="464">
        <f>ROUNDDOWN((AH47*AI47*AJ47/12),0)</f>
        <v>0</v>
      </c>
      <c r="AP47" s="176">
        <f>SUM(AO46,AO47)</f>
        <v>0</v>
      </c>
      <c r="AQ47" s="340"/>
      <c r="AR47" s="325">
        <f>IF($AV$31=FALSE,AR46,SUM(AR46,(AR46*$D$13/100)))</f>
        <v>0</v>
      </c>
      <c r="AS47" s="456">
        <f>IF($P$5&lt;&gt;$P$6,12-AS46,0)</f>
        <v>6</v>
      </c>
      <c r="AT47" s="23">
        <v>0</v>
      </c>
      <c r="AU47" s="739">
        <f>AS47/12*AT47</f>
        <v>0</v>
      </c>
      <c r="AV47" s="158">
        <v>0</v>
      </c>
      <c r="AW47" s="445">
        <f>ROUNDDOWN(AY47-AV47,0)</f>
        <v>0</v>
      </c>
      <c r="AX47" s="482"/>
      <c r="AY47" s="464">
        <f>ROUNDDOWN((AR47*AS47*AT47/12),0)</f>
        <v>0</v>
      </c>
      <c r="AZ47" s="176">
        <f>SUM(AY46,AY47)</f>
        <v>0</v>
      </c>
      <c r="BA47" s="8"/>
      <c r="BB47" s="545">
        <f t="shared" si="0"/>
        <v>0</v>
      </c>
      <c r="BC47" s="609">
        <f t="shared" si="1"/>
        <v>0</v>
      </c>
      <c r="BD47" s="651"/>
      <c r="BE47" s="634">
        <f t="shared" ref="BE47" si="4">SUM(BB47,BC47)</f>
        <v>0</v>
      </c>
      <c r="BH47" s="2"/>
    </row>
    <row r="48" spans="1:60" x14ac:dyDescent="0.25">
      <c r="A48" s="248"/>
      <c r="B48" s="180"/>
      <c r="C48" s="17"/>
      <c r="D48" s="2643" t="s">
        <v>40</v>
      </c>
      <c r="E48" s="2641"/>
      <c r="F48" s="2641"/>
      <c r="G48" s="2642"/>
      <c r="H48" s="465">
        <f>ROUNDDOWN(SUM(H46,H47)*$B$72,0)</f>
        <v>0</v>
      </c>
      <c r="I48" s="465">
        <f>ROUNDDOWN(SUM(I46,I47)*$B$72,0)</f>
        <v>0</v>
      </c>
      <c r="J48" s="483"/>
      <c r="K48" s="465">
        <f>ROUND(SUM(K46,K47)*$B$72,0)</f>
        <v>0</v>
      </c>
      <c r="L48" s="67"/>
      <c r="M48" s="329"/>
      <c r="N48" s="2643" t="s">
        <v>40</v>
      </c>
      <c r="O48" s="2641"/>
      <c r="P48" s="2641"/>
      <c r="Q48" s="2642"/>
      <c r="R48" s="465">
        <f>ROUNDDOWN(SUM(R46,R47)*$B$72,0)</f>
        <v>0</v>
      </c>
      <c r="S48" s="465">
        <f>ROUNDDOWN(SUM(S46,S47)*$B$72,0)</f>
        <v>0</v>
      </c>
      <c r="T48" s="483"/>
      <c r="U48" s="466">
        <f>ROUND(SUM(U46,U47)*$B$72,0)</f>
        <v>0</v>
      </c>
      <c r="V48" s="67"/>
      <c r="W48" s="329"/>
      <c r="X48" s="2643" t="s">
        <v>40</v>
      </c>
      <c r="Y48" s="2641"/>
      <c r="Z48" s="2641"/>
      <c r="AA48" s="2642"/>
      <c r="AB48" s="465">
        <f>ROUNDDOWN(SUM(AB46,AB47)*$B$72,0)</f>
        <v>0</v>
      </c>
      <c r="AC48" s="465">
        <f>ROUNDDOWN(SUM(AC46,AC47)*$B$72,0)</f>
        <v>0</v>
      </c>
      <c r="AD48" s="483"/>
      <c r="AE48" s="465">
        <f>ROUNDDOWN(SUM(AE46,AE47)*$B$72,0)</f>
        <v>0</v>
      </c>
      <c r="AF48" s="67"/>
      <c r="AG48" s="583"/>
      <c r="AH48" s="2640" t="s">
        <v>40</v>
      </c>
      <c r="AI48" s="2641"/>
      <c r="AJ48" s="2641"/>
      <c r="AK48" s="2642"/>
      <c r="AL48" s="465">
        <f>ROUNDDOWN(SUM(AL46,AL47)*$B$72,0)</f>
        <v>0</v>
      </c>
      <c r="AM48" s="465">
        <f>ROUNDDOWN(SUM(AM46,AM47)*$B$72,0)</f>
        <v>0</v>
      </c>
      <c r="AN48" s="483"/>
      <c r="AO48" s="465">
        <f>ROUNDDOWN(SUM(AO46,AO47)*$B$72,0)</f>
        <v>0</v>
      </c>
      <c r="AP48" s="67"/>
      <c r="AQ48" s="341"/>
      <c r="AR48" s="2643" t="s">
        <v>40</v>
      </c>
      <c r="AS48" s="2641"/>
      <c r="AT48" s="2641"/>
      <c r="AU48" s="2642"/>
      <c r="AV48" s="465">
        <f>ROUNDDOWN(SUM(AV46,AV47)*$B$72,0)</f>
        <v>0</v>
      </c>
      <c r="AW48" s="465">
        <f>ROUNDDOWN(SUM(AW46,AW47)*$B$72,0)</f>
        <v>0</v>
      </c>
      <c r="AX48" s="483"/>
      <c r="AY48" s="465">
        <f>ROUNDDOWN(SUM(AY46,AY47)*$B$72,0)</f>
        <v>0</v>
      </c>
      <c r="AZ48" s="67"/>
      <c r="BA48" s="8"/>
      <c r="BB48" s="546">
        <f t="shared" si="0"/>
        <v>0</v>
      </c>
      <c r="BC48" s="611">
        <f t="shared" si="1"/>
        <v>0</v>
      </c>
      <c r="BD48" s="652"/>
      <c r="BE48" s="635">
        <f>SUM(BB48,BC48)</f>
        <v>0</v>
      </c>
      <c r="BH48" s="2"/>
    </row>
    <row r="49" spans="1:60" x14ac:dyDescent="0.25">
      <c r="A49" s="247"/>
      <c r="B49" s="192"/>
      <c r="C49" s="308"/>
      <c r="D49" s="305">
        <v>0</v>
      </c>
      <c r="E49" s="469">
        <f>IF(AND($N$5&lt;7,$P$5&lt;&gt;$P$6),7-$N$5,IF($P$5=$P$6,$N$6-$N$5+1,12+7-$N$5))</f>
        <v>6</v>
      </c>
      <c r="F49" s="285">
        <v>0</v>
      </c>
      <c r="G49" s="739">
        <f>E49/12*F49</f>
        <v>0</v>
      </c>
      <c r="H49" s="158">
        <v>0</v>
      </c>
      <c r="I49" s="445">
        <f>ROUNDDOWN(K49-H49,0)</f>
        <v>0</v>
      </c>
      <c r="J49" s="482"/>
      <c r="K49" s="464">
        <f>ROUNDDOWN((D49*E49*F49/12),0)</f>
        <v>0</v>
      </c>
      <c r="L49" s="69"/>
      <c r="M49" s="328"/>
      <c r="N49" s="459">
        <f>IF(R30=FALSE,D49,SUM(D49,(D49*D13/100)))</f>
        <v>0</v>
      </c>
      <c r="O49" s="469">
        <f>IF(AND($N$5&lt;7,$P$5&lt;&gt;$P$6),7-$N$5,IF($P$5=$P$6,$N$6-$N$5+1,12+7-$N$5))</f>
        <v>6</v>
      </c>
      <c r="P49" s="460">
        <v>0</v>
      </c>
      <c r="Q49" s="739">
        <f>O49/12*P49</f>
        <v>0</v>
      </c>
      <c r="R49" s="158">
        <v>0</v>
      </c>
      <c r="S49" s="445">
        <f>ROUNDDOWN(U49-R49,0)</f>
        <v>0</v>
      </c>
      <c r="T49" s="482"/>
      <c r="U49" s="464">
        <f>ROUNDDOWN((N49*O49*P49/12),0)</f>
        <v>0</v>
      </c>
      <c r="V49" s="69"/>
      <c r="W49" s="328"/>
      <c r="X49" s="325">
        <f>IF(AC30=FALSE,N49,SUM(N49,(N49*D13/100)))</f>
        <v>0</v>
      </c>
      <c r="Y49" s="469">
        <f>IF(AND($N$5&lt;7,$P$5&lt;&gt;$P$6),7-$N$5,IF($P$5=$P$6,$N$6-$N$5+1,12+7-$N$5))</f>
        <v>6</v>
      </c>
      <c r="Z49" s="468">
        <v>0</v>
      </c>
      <c r="AA49" s="739">
        <f>Y49/12*Z49</f>
        <v>0</v>
      </c>
      <c r="AB49" s="158">
        <v>0</v>
      </c>
      <c r="AC49" s="445">
        <f>ROUNDDOWN(AE49-AB49,0)</f>
        <v>0</v>
      </c>
      <c r="AD49" s="482"/>
      <c r="AE49" s="464">
        <f>ROUNDDOWN((X49*Y49*Z49/12),0)</f>
        <v>0</v>
      </c>
      <c r="AF49" s="69"/>
      <c r="AG49" s="539"/>
      <c r="AH49" s="588">
        <f>IF(AM30=FALSE,X49,SUM(X49,(X49*D13/100)))</f>
        <v>0</v>
      </c>
      <c r="AI49" s="469">
        <f>IF(AND($N$5&lt;7,$P$5&lt;&gt;$P$6),7-$N$5,IF($P$5=$P$6,$N$6-$N$5+1,12+7-$N$5))</f>
        <v>6</v>
      </c>
      <c r="AJ49" s="23">
        <v>0</v>
      </c>
      <c r="AK49" s="739">
        <f>AI49/12*AJ49</f>
        <v>0</v>
      </c>
      <c r="AL49" s="158">
        <v>0</v>
      </c>
      <c r="AM49" s="445">
        <f>ROUNDDOWN(AO49-AL49,0)</f>
        <v>0</v>
      </c>
      <c r="AN49" s="482"/>
      <c r="AO49" s="464">
        <f>ROUNDDOWN((AH49*AI49*AJ49/12),0)</f>
        <v>0</v>
      </c>
      <c r="AP49" s="69"/>
      <c r="AQ49" s="340"/>
      <c r="AR49" s="325">
        <f>IF(AV31=FALSE,AH49,SUM(AH49,(AH49*D13/100)))</f>
        <v>0</v>
      </c>
      <c r="AS49" s="469">
        <f>IF(AND($N$5&lt;7,$P$5&lt;&gt;$P$6),7-$N$5,IF($P$5=$P$6,$N$6-$N$5+1,12+7-$N$5))</f>
        <v>6</v>
      </c>
      <c r="AT49" s="23">
        <v>0</v>
      </c>
      <c r="AU49" s="739">
        <f>AS49/12*AT49</f>
        <v>0</v>
      </c>
      <c r="AV49" s="158">
        <v>0</v>
      </c>
      <c r="AW49" s="445">
        <f>ROUNDDOWN(AY49-AV49,0)</f>
        <v>0</v>
      </c>
      <c r="AX49" s="482"/>
      <c r="AY49" s="464">
        <f>ROUNDDOWN((AR49*AS49*AT49/12),0)</f>
        <v>0</v>
      </c>
      <c r="AZ49" s="69"/>
      <c r="BA49" s="8"/>
      <c r="BB49" s="545">
        <f t="shared" si="0"/>
        <v>0</v>
      </c>
      <c r="BC49" s="609">
        <f t="shared" si="1"/>
        <v>0</v>
      </c>
      <c r="BD49" s="651"/>
      <c r="BE49" s="634">
        <f t="shared" si="2"/>
        <v>0</v>
      </c>
      <c r="BH49" s="2"/>
    </row>
    <row r="50" spans="1:60" x14ac:dyDescent="0.25">
      <c r="A50" s="760" t="str">
        <f>IF(N5&gt;7,A49,"")</f>
        <v/>
      </c>
      <c r="B50" s="453"/>
      <c r="C50" s="308"/>
      <c r="D50" s="325">
        <f>IF($R$30=FALSE,D49,SUM(D49,(D49*D13/100)))</f>
        <v>0</v>
      </c>
      <c r="E50" s="456">
        <f>IF($P$5&lt;&gt;$P$6,12-E49,0)</f>
        <v>6</v>
      </c>
      <c r="F50" s="285">
        <v>0</v>
      </c>
      <c r="G50" s="739">
        <f>E50/12*F50</f>
        <v>0</v>
      </c>
      <c r="H50" s="158">
        <v>0</v>
      </c>
      <c r="I50" s="445">
        <f>ROUNDDOWN(K50-H50,0)</f>
        <v>0</v>
      </c>
      <c r="J50" s="482"/>
      <c r="K50" s="464">
        <f>ROUNDDOWN((D50*E50*F50/12),0)</f>
        <v>0</v>
      </c>
      <c r="L50" s="176">
        <f>SUM(K49,K50)</f>
        <v>0</v>
      </c>
      <c r="M50" s="328"/>
      <c r="N50" s="325">
        <f>IF($AC$30=FALSE,N49,SUM(N49,(N49*$D$13/100)))</f>
        <v>0</v>
      </c>
      <c r="O50" s="456">
        <f>IF($P$5&lt;&gt;$P$6,12-O49,0)</f>
        <v>6</v>
      </c>
      <c r="P50" s="460">
        <v>0</v>
      </c>
      <c r="Q50" s="739">
        <f>O50/12*P50</f>
        <v>0</v>
      </c>
      <c r="R50" s="158">
        <v>0</v>
      </c>
      <c r="S50" s="445">
        <f>ROUNDDOWN(U50-R50,0)</f>
        <v>0</v>
      </c>
      <c r="T50" s="482"/>
      <c r="U50" s="464">
        <f>ROUNDDOWN((N50*O50*P50/12),0)</f>
        <v>0</v>
      </c>
      <c r="V50" s="176">
        <f>SUM(U49,U50)</f>
        <v>0</v>
      </c>
      <c r="W50" s="328"/>
      <c r="X50" s="325">
        <f>IF($AM$30=FALSE,X49,SUM(X49,(X49*$D$13/100)))</f>
        <v>0</v>
      </c>
      <c r="Y50" s="456">
        <f>IF($P$5&lt;&gt;$P$6,12-Y49,0)</f>
        <v>6</v>
      </c>
      <c r="Z50" s="468">
        <v>0</v>
      </c>
      <c r="AA50" s="739">
        <f>Y50/12*Z50</f>
        <v>0</v>
      </c>
      <c r="AB50" s="158">
        <v>0</v>
      </c>
      <c r="AC50" s="445">
        <f>ROUNDDOWN(AE50-AB50,0)</f>
        <v>0</v>
      </c>
      <c r="AD50" s="482"/>
      <c r="AE50" s="464">
        <f>ROUNDDOWN((X50*Y50*Z50/12),0)</f>
        <v>0</v>
      </c>
      <c r="AF50" s="176">
        <f>SUM(AE49,AE50)</f>
        <v>0</v>
      </c>
      <c r="AG50" s="539"/>
      <c r="AH50" s="588">
        <f>IF($AV$31=FALSE,AH49,SUM(AH49,(AH49*$D$13/100)))</f>
        <v>0</v>
      </c>
      <c r="AI50" s="456">
        <f>IF($P$5&lt;&gt;$P$6,12-AI49,0)</f>
        <v>6</v>
      </c>
      <c r="AJ50" s="23">
        <v>0</v>
      </c>
      <c r="AK50" s="739">
        <f>AI50/12*AJ50</f>
        <v>0</v>
      </c>
      <c r="AL50" s="158">
        <v>0</v>
      </c>
      <c r="AM50" s="445">
        <f>ROUNDDOWN(AO50-AL50,0)</f>
        <v>0</v>
      </c>
      <c r="AN50" s="482"/>
      <c r="AO50" s="464">
        <f>ROUNDDOWN((AH50*AI50*AJ50/12),0)</f>
        <v>0</v>
      </c>
      <c r="AP50" s="176">
        <f>SUM(AO49,AO50)</f>
        <v>0</v>
      </c>
      <c r="AQ50" s="340"/>
      <c r="AR50" s="325">
        <f>IF($AV$31=FALSE,AR49,SUM(AR49,(AR49*$D$13/100)))</f>
        <v>0</v>
      </c>
      <c r="AS50" s="456">
        <f>IF($P$5&lt;&gt;$P$6,12-AS49,0)</f>
        <v>6</v>
      </c>
      <c r="AT50" s="23">
        <v>0</v>
      </c>
      <c r="AU50" s="739">
        <f>AS50/12*AT50</f>
        <v>0</v>
      </c>
      <c r="AV50" s="158">
        <v>0</v>
      </c>
      <c r="AW50" s="445">
        <f>ROUNDDOWN(AY50-AV50,0)</f>
        <v>0</v>
      </c>
      <c r="AX50" s="482"/>
      <c r="AY50" s="464">
        <f>ROUNDDOWN((AR50*AS50*AT50/12),0)</f>
        <v>0</v>
      </c>
      <c r="AZ50" s="176">
        <f>SUM(AY49,AY50)</f>
        <v>0</v>
      </c>
      <c r="BA50" s="8"/>
      <c r="BB50" s="545">
        <f t="shared" si="0"/>
        <v>0</v>
      </c>
      <c r="BC50" s="609">
        <f t="shared" si="1"/>
        <v>0</v>
      </c>
      <c r="BD50" s="651"/>
      <c r="BE50" s="634">
        <f t="shared" si="2"/>
        <v>0</v>
      </c>
      <c r="BH50" s="2"/>
    </row>
    <row r="51" spans="1:60" x14ac:dyDescent="0.25">
      <c r="A51" s="248"/>
      <c r="B51" s="180"/>
      <c r="C51" s="17"/>
      <c r="D51" s="2643" t="s">
        <v>40</v>
      </c>
      <c r="E51" s="2641"/>
      <c r="F51" s="2641"/>
      <c r="G51" s="2642"/>
      <c r="H51" s="465">
        <f>ROUNDDOWN(SUM(H49,H50)*$B$72,0)</f>
        <v>0</v>
      </c>
      <c r="I51" s="465">
        <f>ROUNDDOWN(SUM(I49,I50)*$B$72,0)</f>
        <v>0</v>
      </c>
      <c r="J51" s="483"/>
      <c r="K51" s="465">
        <f>ROUND(SUM(K49,K50)*$B$72,0)</f>
        <v>0</v>
      </c>
      <c r="L51" s="68"/>
      <c r="M51" s="329"/>
      <c r="N51" s="2643" t="s">
        <v>40</v>
      </c>
      <c r="O51" s="2641"/>
      <c r="P51" s="2641"/>
      <c r="Q51" s="2642"/>
      <c r="R51" s="465">
        <f>ROUNDDOWN(SUM(R49,R50)*$B$72,0)</f>
        <v>0</v>
      </c>
      <c r="S51" s="465">
        <f>ROUNDDOWN(SUM(S49,S50)*$B$72,0)</f>
        <v>0</v>
      </c>
      <c r="T51" s="483"/>
      <c r="U51" s="466">
        <f>ROUND(SUM(U49,U50)*$B$72,0)</f>
        <v>0</v>
      </c>
      <c r="V51" s="68"/>
      <c r="W51" s="329"/>
      <c r="X51" s="2643" t="s">
        <v>40</v>
      </c>
      <c r="Y51" s="2641"/>
      <c r="Z51" s="2641"/>
      <c r="AA51" s="2642"/>
      <c r="AB51" s="465">
        <f>ROUNDDOWN(SUM(AB49,AB50)*$B$72,0)</f>
        <v>0</v>
      </c>
      <c r="AC51" s="465">
        <f>ROUNDDOWN(SUM(AC49,AC50)*$B$72,0)</f>
        <v>0</v>
      </c>
      <c r="AD51" s="483"/>
      <c r="AE51" s="465">
        <f>ROUNDDOWN(SUM(AE49,AE50)*$B$72,0)</f>
        <v>0</v>
      </c>
      <c r="AF51" s="68"/>
      <c r="AG51" s="583"/>
      <c r="AH51" s="2640" t="s">
        <v>40</v>
      </c>
      <c r="AI51" s="2641"/>
      <c r="AJ51" s="2641"/>
      <c r="AK51" s="2642"/>
      <c r="AL51" s="465">
        <f>ROUNDDOWN(SUM(AL49,AL50)*$B$72,0)</f>
        <v>0</v>
      </c>
      <c r="AM51" s="465">
        <f>ROUNDDOWN(SUM(AM49,AM50)*$B$72,0)</f>
        <v>0</v>
      </c>
      <c r="AN51" s="483"/>
      <c r="AO51" s="465">
        <f>ROUNDDOWN(SUM(AO49,AO50)*$B$72,0)</f>
        <v>0</v>
      </c>
      <c r="AP51" s="68"/>
      <c r="AQ51" s="329"/>
      <c r="AR51" s="2643" t="s">
        <v>40</v>
      </c>
      <c r="AS51" s="2641"/>
      <c r="AT51" s="2641"/>
      <c r="AU51" s="2642"/>
      <c r="AV51" s="465">
        <f>ROUNDDOWN(SUM(AV49,AV50)*$B$72,0)</f>
        <v>0</v>
      </c>
      <c r="AW51" s="465">
        <f>ROUNDDOWN(SUM(AW49,AW50)*$B$72,0)</f>
        <v>0</v>
      </c>
      <c r="AX51" s="483"/>
      <c r="AY51" s="465">
        <f>ROUNDDOWN(SUM(AY49,AY50)*$B$72,0)</f>
        <v>0</v>
      </c>
      <c r="AZ51" s="68"/>
      <c r="BA51" s="8"/>
      <c r="BB51" s="546">
        <f t="shared" si="0"/>
        <v>0</v>
      </c>
      <c r="BC51" s="611">
        <f t="shared" si="1"/>
        <v>0</v>
      </c>
      <c r="BD51" s="652"/>
      <c r="BE51" s="635">
        <f>SUM(BB51,BC51)</f>
        <v>0</v>
      </c>
      <c r="BH51" s="2"/>
    </row>
    <row r="52" spans="1:60" x14ac:dyDescent="0.25">
      <c r="A52" s="247"/>
      <c r="B52" s="192"/>
      <c r="C52" s="308"/>
      <c r="D52" s="305">
        <v>0</v>
      </c>
      <c r="E52" s="469">
        <f>IF(AND($N$5&lt;7,$P$5&lt;&gt;$P$6),7-$N$5,IF($P$5=$P$6,$N$6-$N$5+1,12+7-$N$5))</f>
        <v>6</v>
      </c>
      <c r="F52" s="171">
        <v>0</v>
      </c>
      <c r="G52" s="739">
        <f>E52/12*F52</f>
        <v>0</v>
      </c>
      <c r="H52" s="158">
        <v>0</v>
      </c>
      <c r="I52" s="445">
        <f>ROUNDDOWN(K52-H52,0)</f>
        <v>0</v>
      </c>
      <c r="J52" s="482"/>
      <c r="K52" s="464">
        <f>ROUNDDOWN((D52*E52*F52/12),0)</f>
        <v>0</v>
      </c>
      <c r="L52" s="69"/>
      <c r="M52" s="328"/>
      <c r="N52" s="459">
        <f>IF(R30=FALSE,D52,SUM(D52,(D52*D13/100)))</f>
        <v>0</v>
      </c>
      <c r="O52" s="469">
        <f>IF(AND($N$5&lt;7,$P$5&lt;&gt;$P$6),7-$N$5,IF($P$5=$P$6,$N$6-$N$5+1,12+7-$N$5))</f>
        <v>6</v>
      </c>
      <c r="P52" s="460">
        <v>0</v>
      </c>
      <c r="Q52" s="739">
        <f>O52/12*P52</f>
        <v>0</v>
      </c>
      <c r="R52" s="158">
        <v>0</v>
      </c>
      <c r="S52" s="445">
        <f>ROUNDDOWN(U52-R52,0)</f>
        <v>0</v>
      </c>
      <c r="T52" s="482"/>
      <c r="U52" s="464">
        <f>ROUNDDOWN((N52*O52*P52/12),0)</f>
        <v>0</v>
      </c>
      <c r="V52" s="69"/>
      <c r="W52" s="328"/>
      <c r="X52" s="325">
        <f>IF(AC30=FALSE,N52,SUM(N52,(N52*D13/100)))</f>
        <v>0</v>
      </c>
      <c r="Y52" s="469">
        <f>IF(AND($N$5&lt;7,$P$5&lt;&gt;$P$6),7-$N$5,IF($P$5=$P$6,$N$6-$N$5+1,12+7-$N$5))</f>
        <v>6</v>
      </c>
      <c r="Z52" s="139">
        <v>0</v>
      </c>
      <c r="AA52" s="739">
        <f>Y52/12*Z52</f>
        <v>0</v>
      </c>
      <c r="AB52" s="158">
        <v>0</v>
      </c>
      <c r="AC52" s="445">
        <f>ROUNDDOWN(AE52-AB52,0)</f>
        <v>0</v>
      </c>
      <c r="AD52" s="482"/>
      <c r="AE52" s="464">
        <f>ROUNDDOWN((X52*Y52*Z52/12),0)</f>
        <v>0</v>
      </c>
      <c r="AF52" s="69"/>
      <c r="AG52" s="539"/>
      <c r="AH52" s="588">
        <f>IF(AM30=FALSE,X52,SUM(X52,(X52*D13/100)))</f>
        <v>0</v>
      </c>
      <c r="AI52" s="469">
        <f>IF(AND($N$5&lt;7,$P$5&lt;&gt;$P$6),7-$N$5,IF($P$5=$P$6,$N$6-$N$5+1,12+7-$N$5))</f>
        <v>6</v>
      </c>
      <c r="AJ52" s="139">
        <v>0</v>
      </c>
      <c r="AK52" s="739">
        <f>AI52/12*AJ52</f>
        <v>0</v>
      </c>
      <c r="AL52" s="158">
        <v>0</v>
      </c>
      <c r="AM52" s="445">
        <f>ROUNDDOWN(AO52-AL52,0)</f>
        <v>0</v>
      </c>
      <c r="AN52" s="482"/>
      <c r="AO52" s="464">
        <f>ROUNDDOWN((AH52*AI52*AJ52/12),0)</f>
        <v>0</v>
      </c>
      <c r="AP52" s="69"/>
      <c r="AQ52" s="340"/>
      <c r="AR52" s="325">
        <f>IF(AV31=FALSE,AH52,SUM(AH52,(AH52*D13/100)))</f>
        <v>0</v>
      </c>
      <c r="AS52" s="469">
        <f>IF(AND($N$5&lt;7,$P$5&lt;&gt;$P$6),7-$N$5,IF($P$5=$P$6,$N$6-$N$5+1,12+7-$N$5))</f>
        <v>6</v>
      </c>
      <c r="AT52" s="137">
        <v>0</v>
      </c>
      <c r="AU52" s="739">
        <f>AS52/12*AT52</f>
        <v>0</v>
      </c>
      <c r="AV52" s="158">
        <v>0</v>
      </c>
      <c r="AW52" s="445">
        <f>ROUNDDOWN(AY52-AV52,0)</f>
        <v>0</v>
      </c>
      <c r="AX52" s="482"/>
      <c r="AY52" s="464">
        <f>ROUNDDOWN((AR52*AS52*AT52/12),0)</f>
        <v>0</v>
      </c>
      <c r="AZ52" s="69"/>
      <c r="BA52" s="8"/>
      <c r="BB52" s="545">
        <f t="shared" si="0"/>
        <v>0</v>
      </c>
      <c r="BC52" s="609">
        <f t="shared" si="1"/>
        <v>0</v>
      </c>
      <c r="BD52" s="651"/>
      <c r="BE52" s="634">
        <f>SUM(BB52,BC52)</f>
        <v>0</v>
      </c>
      <c r="BH52" s="2"/>
    </row>
    <row r="53" spans="1:60" x14ac:dyDescent="0.25">
      <c r="A53" s="760" t="str">
        <f>IF(N5&gt;7,A52,"")</f>
        <v/>
      </c>
      <c r="B53" s="453"/>
      <c r="C53" s="308"/>
      <c r="D53" s="325">
        <f>IF($R$30=FALSE,D52,SUM(D52,(D52*D13/100)))</f>
        <v>0</v>
      </c>
      <c r="E53" s="456">
        <f>IF($P$5&lt;&gt;$P$6,12-E52,0)</f>
        <v>6</v>
      </c>
      <c r="F53" s="171">
        <v>0</v>
      </c>
      <c r="G53" s="739">
        <f>E53/12*F53</f>
        <v>0</v>
      </c>
      <c r="H53" s="158">
        <v>0</v>
      </c>
      <c r="I53" s="445">
        <f>ROUNDDOWN(K53-H53,0)</f>
        <v>0</v>
      </c>
      <c r="J53" s="482"/>
      <c r="K53" s="464">
        <f>ROUNDDOWN((D53*E53*F53/12),0)</f>
        <v>0</v>
      </c>
      <c r="L53" s="176">
        <f>SUM(K52,K53)</f>
        <v>0</v>
      </c>
      <c r="M53" s="328"/>
      <c r="N53" s="325">
        <f>IF($AC$30=FALSE,N52,SUM(N52,(N52*$D$13/100)))</f>
        <v>0</v>
      </c>
      <c r="O53" s="456">
        <f>IF($P$5&lt;&gt;$P$6,12-O52,0)</f>
        <v>6</v>
      </c>
      <c r="P53" s="460">
        <v>0</v>
      </c>
      <c r="Q53" s="739">
        <f>O53/12*P53</f>
        <v>0</v>
      </c>
      <c r="R53" s="158">
        <v>0</v>
      </c>
      <c r="S53" s="445">
        <f>ROUNDDOWN(U53-R53,0)</f>
        <v>0</v>
      </c>
      <c r="T53" s="482"/>
      <c r="U53" s="464">
        <f>ROUNDDOWN((N53*O53*P53/12),0)</f>
        <v>0</v>
      </c>
      <c r="V53" s="176">
        <f>SUM(U52,U53)</f>
        <v>0</v>
      </c>
      <c r="W53" s="328"/>
      <c r="X53" s="325">
        <f>IF($AM$30=FALSE,X52,SUM(X52,(X52*$D$13/100)))</f>
        <v>0</v>
      </c>
      <c r="Y53" s="456">
        <f>IF($P$5&lt;&gt;$P$6,12-Y52,0)</f>
        <v>6</v>
      </c>
      <c r="Z53" s="139">
        <v>0</v>
      </c>
      <c r="AA53" s="739">
        <f>Y53/12*Z53</f>
        <v>0</v>
      </c>
      <c r="AB53" s="158">
        <v>0</v>
      </c>
      <c r="AC53" s="445">
        <f>ROUNDDOWN(AE53-AB53,0)</f>
        <v>0</v>
      </c>
      <c r="AD53" s="482"/>
      <c r="AE53" s="464">
        <f>ROUNDDOWN((X53*Y53*Z53/12),0)</f>
        <v>0</v>
      </c>
      <c r="AF53" s="176">
        <f>SUM(AE52,AE53)</f>
        <v>0</v>
      </c>
      <c r="AG53" s="539"/>
      <c r="AH53" s="588">
        <f>IF($AV$31=FALSE,AH52,SUM(AH52,(AH52*$D$13/100)))</f>
        <v>0</v>
      </c>
      <c r="AI53" s="456">
        <f>IF($P$5&lt;&gt;$P$6,12-AI52,0)</f>
        <v>6</v>
      </c>
      <c r="AJ53" s="139">
        <v>0</v>
      </c>
      <c r="AK53" s="739">
        <f>AI53/12*AJ53</f>
        <v>0</v>
      </c>
      <c r="AL53" s="158">
        <v>0</v>
      </c>
      <c r="AM53" s="445">
        <f>ROUNDDOWN(AO53-AL53,0)</f>
        <v>0</v>
      </c>
      <c r="AN53" s="482"/>
      <c r="AO53" s="464">
        <f>ROUNDDOWN((AH53*AI53*AJ53/12),0)</f>
        <v>0</v>
      </c>
      <c r="AP53" s="176">
        <f>SUM(AO52,AO53)</f>
        <v>0</v>
      </c>
      <c r="AQ53" s="340"/>
      <c r="AR53" s="325">
        <f>IF($AV$31=FALSE,AR52,SUM(AR52,(AR52*$D$13/100)))</f>
        <v>0</v>
      </c>
      <c r="AS53" s="456">
        <f>IF($P$5&lt;&gt;$P$6,12-AS52,0)</f>
        <v>6</v>
      </c>
      <c r="AT53" s="137">
        <v>0</v>
      </c>
      <c r="AU53" s="739">
        <f>AS53/12*AT53</f>
        <v>0</v>
      </c>
      <c r="AV53" s="158">
        <v>0</v>
      </c>
      <c r="AW53" s="445">
        <f>ROUNDDOWN(AY53-AV53,0)</f>
        <v>0</v>
      </c>
      <c r="AX53" s="482"/>
      <c r="AY53" s="464">
        <f>ROUNDDOWN((AR53*AS53*AT53/12),0)</f>
        <v>0</v>
      </c>
      <c r="AZ53" s="176">
        <f>SUM(AY52,AY53)</f>
        <v>0</v>
      </c>
      <c r="BA53" s="8"/>
      <c r="BB53" s="545">
        <f t="shared" si="0"/>
        <v>0</v>
      </c>
      <c r="BC53" s="609">
        <f t="shared" si="1"/>
        <v>0</v>
      </c>
      <c r="BD53" s="651"/>
      <c r="BE53" s="634">
        <f t="shared" si="2"/>
        <v>0</v>
      </c>
      <c r="BH53" s="2"/>
    </row>
    <row r="54" spans="1:60" x14ac:dyDescent="0.25">
      <c r="A54" s="248"/>
      <c r="B54" s="180"/>
      <c r="C54" s="17"/>
      <c r="D54" s="2643" t="s">
        <v>40</v>
      </c>
      <c r="E54" s="2641"/>
      <c r="F54" s="2641"/>
      <c r="G54" s="2642"/>
      <c r="H54" s="465">
        <f>ROUNDDOWN(SUM(H52,H53)*$B$72,0)</f>
        <v>0</v>
      </c>
      <c r="I54" s="465">
        <f>ROUNDDOWN(SUM(I52,I53)*$B$72,0)</f>
        <v>0</v>
      </c>
      <c r="J54" s="483"/>
      <c r="K54" s="465">
        <f>ROUND(SUM(K52,K53)*$B$72,0)</f>
        <v>0</v>
      </c>
      <c r="L54" s="68"/>
      <c r="M54" s="329"/>
      <c r="N54" s="2643" t="s">
        <v>40</v>
      </c>
      <c r="O54" s="2641"/>
      <c r="P54" s="2641"/>
      <c r="Q54" s="2642"/>
      <c r="R54" s="465">
        <f>ROUNDDOWN(SUM(R52,R53)*$B$72,0)</f>
        <v>0</v>
      </c>
      <c r="S54" s="465">
        <f>ROUNDDOWN(SUM(S52,S53)*$B$72,0)</f>
        <v>0</v>
      </c>
      <c r="T54" s="483"/>
      <c r="U54" s="466">
        <f>ROUND(SUM(U52,U53)*$B$72,0)</f>
        <v>0</v>
      </c>
      <c r="V54" s="68"/>
      <c r="W54" s="329"/>
      <c r="X54" s="2643" t="s">
        <v>40</v>
      </c>
      <c r="Y54" s="2641"/>
      <c r="Z54" s="2641"/>
      <c r="AA54" s="2642"/>
      <c r="AB54" s="465">
        <f>ROUNDDOWN(SUM(AB52,AB53)*$B$72,0)</f>
        <v>0</v>
      </c>
      <c r="AC54" s="465">
        <f>ROUNDDOWN(SUM(AC52,AC53)*$B$72,0)</f>
        <v>0</v>
      </c>
      <c r="AD54" s="483"/>
      <c r="AE54" s="465">
        <f>ROUNDDOWN(SUM(AE52,AE53)*$B$72,0)</f>
        <v>0</v>
      </c>
      <c r="AF54" s="68"/>
      <c r="AG54" s="583"/>
      <c r="AH54" s="2640" t="s">
        <v>40</v>
      </c>
      <c r="AI54" s="2641"/>
      <c r="AJ54" s="2641"/>
      <c r="AK54" s="2642"/>
      <c r="AL54" s="465">
        <f>ROUNDDOWN(SUM(AL52,AL53)*$B$72,0)</f>
        <v>0</v>
      </c>
      <c r="AM54" s="465">
        <f>ROUNDDOWN(SUM(AM52,AM53)*$B$72,0)</f>
        <v>0</v>
      </c>
      <c r="AN54" s="483"/>
      <c r="AO54" s="465">
        <f>ROUNDDOWN(SUM(AO52,AO53)*$B$72,0)</f>
        <v>0</v>
      </c>
      <c r="AP54" s="68"/>
      <c r="AQ54" s="329"/>
      <c r="AR54" s="2643" t="s">
        <v>40</v>
      </c>
      <c r="AS54" s="2641"/>
      <c r="AT54" s="2641"/>
      <c r="AU54" s="2642"/>
      <c r="AV54" s="465">
        <f>ROUNDDOWN(SUM(AV52,AV53)*$B$72,0)</f>
        <v>0</v>
      </c>
      <c r="AW54" s="465">
        <f>ROUNDDOWN(SUM(AW52,AW53)*$B$72,0)</f>
        <v>0</v>
      </c>
      <c r="AX54" s="483"/>
      <c r="AY54" s="465">
        <f>ROUNDDOWN(SUM(AY52,AY53)*$B$72,0)</f>
        <v>0</v>
      </c>
      <c r="AZ54" s="68"/>
      <c r="BA54" s="8"/>
      <c r="BB54" s="546">
        <f t="shared" si="0"/>
        <v>0</v>
      </c>
      <c r="BC54" s="611">
        <f t="shared" si="1"/>
        <v>0</v>
      </c>
      <c r="BD54" s="652"/>
      <c r="BE54" s="635">
        <f>SUM(BB54,BC54)</f>
        <v>0</v>
      </c>
      <c r="BH54" s="2"/>
    </row>
    <row r="55" spans="1:60" x14ac:dyDescent="0.25">
      <c r="A55" s="247"/>
      <c r="B55" s="192"/>
      <c r="C55" s="308"/>
      <c r="D55" s="305">
        <v>0</v>
      </c>
      <c r="E55" s="469">
        <f>IF(AND($N$5&lt;7,$P$5&lt;&gt;$P$6),7-$N$5,IF($P$5=$P$6,$N$6-$N$5+1,12+7-$N$5))</f>
        <v>6</v>
      </c>
      <c r="F55" s="170">
        <v>0</v>
      </c>
      <c r="G55" s="739">
        <f>E55/12*F55</f>
        <v>0</v>
      </c>
      <c r="H55" s="158">
        <v>0</v>
      </c>
      <c r="I55" s="445">
        <f>ROUNDDOWN(K55-H55,0)</f>
        <v>0</v>
      </c>
      <c r="J55" s="482"/>
      <c r="K55" s="464">
        <f>ROUNDDOWN((D55*E55*F55/12),0)</f>
        <v>0</v>
      </c>
      <c r="L55" s="69"/>
      <c r="M55" s="328">
        <v>0</v>
      </c>
      <c r="N55" s="325">
        <f>IF(R30=FALSE,D55,SUM(D55,(D55*D13/100)))</f>
        <v>0</v>
      </c>
      <c r="O55" s="469">
        <f>IF(AND($N$5&lt;7,$P$5&lt;&gt;$P$6),7-$N$5,IF($P$5=$P$6,$N$6-$N$5+1,12+7-$N$5))</f>
        <v>6</v>
      </c>
      <c r="P55" s="173">
        <v>0</v>
      </c>
      <c r="Q55" s="739">
        <f>O55/12*P55</f>
        <v>0</v>
      </c>
      <c r="R55" s="158">
        <v>0</v>
      </c>
      <c r="S55" s="445">
        <f>ROUNDDOWN(U55-R55,0)</f>
        <v>0</v>
      </c>
      <c r="T55" s="482"/>
      <c r="U55" s="464">
        <f>ROUNDDOWN((N55*O55*P55/12),0)</f>
        <v>0</v>
      </c>
      <c r="V55" s="69"/>
      <c r="W55" s="328">
        <v>1</v>
      </c>
      <c r="X55" s="325">
        <f>IF(AC30=FALSE,N55,SUM(N55,(N55*D13/100)))</f>
        <v>0</v>
      </c>
      <c r="Y55" s="469">
        <f>IF(AND($N$5&lt;7,$P$5&lt;&gt;$P$6),7-$N$5,IF($P$5=$P$6,$N$6-$N$5+1,12+7-$N$5))</f>
        <v>6</v>
      </c>
      <c r="Z55" s="138">
        <v>0</v>
      </c>
      <c r="AA55" s="739">
        <f>Y55/12*Z55</f>
        <v>0</v>
      </c>
      <c r="AB55" s="158">
        <v>0</v>
      </c>
      <c r="AC55" s="445">
        <f>ROUNDDOWN(AE55-AB55,0)</f>
        <v>0</v>
      </c>
      <c r="AD55" s="482"/>
      <c r="AE55" s="464">
        <f>ROUNDDOWN((X55*Y55*Z55/12),0)</f>
        <v>0</v>
      </c>
      <c r="AF55" s="69"/>
      <c r="AG55" s="539"/>
      <c r="AH55" s="588">
        <f>IF(AM30=FALSE,X55,SUM(X55,(X55*D13/100)))</f>
        <v>0</v>
      </c>
      <c r="AI55" s="469">
        <f>IF(AND($N$5&lt;7,$P$5&lt;&gt;$P$6),7-$N$5,IF($P$5=$P$6,$N$6-$N$5+1,12+7-$N$5))</f>
        <v>6</v>
      </c>
      <c r="AJ55" s="136">
        <v>0</v>
      </c>
      <c r="AK55" s="739">
        <f>AI55/12*AJ55</f>
        <v>0</v>
      </c>
      <c r="AL55" s="158">
        <v>0</v>
      </c>
      <c r="AM55" s="445">
        <f>ROUNDDOWN(AO55-AL55,0)</f>
        <v>0</v>
      </c>
      <c r="AN55" s="482"/>
      <c r="AO55" s="464">
        <f>ROUNDDOWN((AH55*AI55*AJ55/12),0)</f>
        <v>0</v>
      </c>
      <c r="AP55" s="69"/>
      <c r="AQ55" s="340"/>
      <c r="AR55" s="325">
        <f>IF(AV31=FALSE,AH55,SUM(AH55,(AH55*D13/100)))</f>
        <v>0</v>
      </c>
      <c r="AS55" s="469">
        <f>IF(AND($N$5&lt;7,$P$5&lt;&gt;$P$6),7-$N$5,IF($P$5=$P$6,$N$6-$N$5+1,12+7-$N$5))</f>
        <v>6</v>
      </c>
      <c r="AT55" s="136">
        <v>0</v>
      </c>
      <c r="AU55" s="739">
        <f>AS55/12*AT55</f>
        <v>0</v>
      </c>
      <c r="AV55" s="158">
        <v>0</v>
      </c>
      <c r="AW55" s="445">
        <f>ROUNDDOWN(AY55-AV55,0)</f>
        <v>0</v>
      </c>
      <c r="AX55" s="482"/>
      <c r="AY55" s="464">
        <f>ROUNDDOWN((AR55*AS55*AT55/12),0)</f>
        <v>0</v>
      </c>
      <c r="AZ55" s="69"/>
      <c r="BA55" s="8"/>
      <c r="BB55" s="545">
        <f t="shared" si="0"/>
        <v>0</v>
      </c>
      <c r="BC55" s="609">
        <f t="shared" si="1"/>
        <v>0</v>
      </c>
      <c r="BD55" s="651"/>
      <c r="BE55" s="634">
        <f>SUM(BB55,BC55)</f>
        <v>0</v>
      </c>
    </row>
    <row r="56" spans="1:60" x14ac:dyDescent="0.25">
      <c r="A56" s="759">
        <f>IF(T19&lt;&gt;7,A55,"")</f>
        <v>0</v>
      </c>
      <c r="B56" s="453"/>
      <c r="C56" s="308"/>
      <c r="D56" s="325">
        <f>IF($R$30=FALSE,D55,SUM(D55,(D55*$D$13/100)))</f>
        <v>0</v>
      </c>
      <c r="E56" s="456">
        <f>IF($P$5&lt;&gt;$P$6,12-E55,0)</f>
        <v>6</v>
      </c>
      <c r="F56" s="170">
        <v>0</v>
      </c>
      <c r="G56" s="739">
        <f>E56/12*F56</f>
        <v>0</v>
      </c>
      <c r="H56" s="158">
        <v>0</v>
      </c>
      <c r="I56" s="445">
        <f>ROUNDDOWN(K56-H56,0)</f>
        <v>0</v>
      </c>
      <c r="J56" s="482"/>
      <c r="K56" s="464">
        <f>ROUNDDOWN((D56*E56*F56/12),0)</f>
        <v>0</v>
      </c>
      <c r="L56" s="176">
        <f>SUM(K55,K56)</f>
        <v>0</v>
      </c>
      <c r="M56" s="328"/>
      <c r="N56" s="325">
        <f>IF($AC$30=FALSE,N55,SUM(N55,(N55*$D$13/100)))</f>
        <v>0</v>
      </c>
      <c r="O56" s="456">
        <f>IF($P$5&lt;&gt;$P$6,12-O55,0)</f>
        <v>6</v>
      </c>
      <c r="P56" s="173">
        <v>0</v>
      </c>
      <c r="Q56" s="739">
        <f>O56/12*P56</f>
        <v>0</v>
      </c>
      <c r="R56" s="158">
        <v>0</v>
      </c>
      <c r="S56" s="445">
        <f>ROUNDDOWN(U56-R56,0)</f>
        <v>0</v>
      </c>
      <c r="T56" s="482"/>
      <c r="U56" s="464">
        <f>ROUNDDOWN((N56*O56*P56/12),0)</f>
        <v>0</v>
      </c>
      <c r="V56" s="176">
        <f>SUM(U55,U56)</f>
        <v>0</v>
      </c>
      <c r="W56" s="328"/>
      <c r="X56" s="325">
        <f>IF($AM$30=FALSE,X55,SUM(X55,(X55*$D$13/100)))</f>
        <v>0</v>
      </c>
      <c r="Y56" s="456">
        <f>IF($P$5&lt;&gt;$P$6,12-Y55,0)</f>
        <v>6</v>
      </c>
      <c r="Z56" s="138">
        <v>0</v>
      </c>
      <c r="AA56" s="739">
        <f>Y56/12*Z56</f>
        <v>0</v>
      </c>
      <c r="AB56" s="158">
        <v>0</v>
      </c>
      <c r="AC56" s="445">
        <f>ROUNDDOWN(AE56-AB56,0)</f>
        <v>0</v>
      </c>
      <c r="AD56" s="482"/>
      <c r="AE56" s="464">
        <f>ROUNDDOWN((X56*Y56*Z56/12),0)</f>
        <v>0</v>
      </c>
      <c r="AF56" s="176">
        <f>SUM(AE55,AE56)</f>
        <v>0</v>
      </c>
      <c r="AG56" s="539"/>
      <c r="AH56" s="588">
        <f>IF($AV$31=FALSE,AH55,SUM(AH55,(AH55*$D$13/100)))</f>
        <v>0</v>
      </c>
      <c r="AI56" s="456">
        <f>IF($P$5&lt;&gt;$P$6,12-AI55,0)</f>
        <v>6</v>
      </c>
      <c r="AJ56" s="136">
        <v>0</v>
      </c>
      <c r="AK56" s="739">
        <f>AI56/12*AJ56</f>
        <v>0</v>
      </c>
      <c r="AL56" s="158">
        <v>0</v>
      </c>
      <c r="AM56" s="445">
        <f>ROUNDDOWN(AO56-AL56,0)</f>
        <v>0</v>
      </c>
      <c r="AN56" s="482"/>
      <c r="AO56" s="464">
        <f>ROUNDDOWN((AH56*AI56*AJ56/12),0)</f>
        <v>0</v>
      </c>
      <c r="AP56" s="176">
        <f>SUM(AO55,AO56)</f>
        <v>0</v>
      </c>
      <c r="AQ56" s="340"/>
      <c r="AR56" s="325">
        <f>IF($AV$31=FALSE,AR55,SUM(AR55,(AR55*$D$13/100)))</f>
        <v>0</v>
      </c>
      <c r="AS56" s="456">
        <f>IF($P$5&lt;&gt;$P$6,12-AS55,0)</f>
        <v>6</v>
      </c>
      <c r="AT56" s="136">
        <v>0</v>
      </c>
      <c r="AU56" s="739">
        <f>AS56/12*AT56</f>
        <v>0</v>
      </c>
      <c r="AV56" s="158">
        <v>0</v>
      </c>
      <c r="AW56" s="445">
        <f>ROUNDDOWN(AY56-AV56,0)</f>
        <v>0</v>
      </c>
      <c r="AX56" s="482"/>
      <c r="AY56" s="464">
        <f>ROUNDDOWN((AR56*AS56*AT56/12),0)</f>
        <v>0</v>
      </c>
      <c r="AZ56" s="176">
        <f>SUM(AY55,AY56)</f>
        <v>0</v>
      </c>
      <c r="BA56" s="8"/>
      <c r="BB56" s="545">
        <f t="shared" si="0"/>
        <v>0</v>
      </c>
      <c r="BC56" s="609">
        <f t="shared" si="1"/>
        <v>0</v>
      </c>
      <c r="BD56" s="651"/>
      <c r="BE56" s="634">
        <f>SUM(BB56,BC56)</f>
        <v>0</v>
      </c>
    </row>
    <row r="57" spans="1:60" x14ac:dyDescent="0.25">
      <c r="A57" s="248"/>
      <c r="B57" s="50"/>
      <c r="C57" s="17"/>
      <c r="D57" s="2643" t="s">
        <v>40</v>
      </c>
      <c r="E57" s="2641"/>
      <c r="F57" s="2641"/>
      <c r="G57" s="2642"/>
      <c r="H57" s="465">
        <f>ROUNDDOWN(SUM(H55,H56)*$B$72,0)</f>
        <v>0</v>
      </c>
      <c r="I57" s="465">
        <f>ROUNDDOWN(SUM(I55,I56)*$B$72,0)</f>
        <v>0</v>
      </c>
      <c r="J57" s="483"/>
      <c r="K57" s="466">
        <f>ROUND(SUM(K55,K56)*$B$72,0)</f>
        <v>0</v>
      </c>
      <c r="L57" s="67"/>
      <c r="M57" s="329"/>
      <c r="N57" s="2643" t="s">
        <v>40</v>
      </c>
      <c r="O57" s="2641"/>
      <c r="P57" s="2641"/>
      <c r="Q57" s="2642"/>
      <c r="R57" s="465">
        <f>ROUNDDOWN(SUM(R55,R56)*$B$72,0)</f>
        <v>0</v>
      </c>
      <c r="S57" s="465">
        <f>ROUNDDOWN(SUM(S55,S56)*$B$72,0)</f>
        <v>0</v>
      </c>
      <c r="T57" s="483"/>
      <c r="U57" s="466">
        <f>ROUND(SUM(U55,U56)*$B$72,0)</f>
        <v>0</v>
      </c>
      <c r="V57" s="67"/>
      <c r="W57" s="329"/>
      <c r="X57" s="2643" t="s">
        <v>40</v>
      </c>
      <c r="Y57" s="2641"/>
      <c r="Z57" s="2641"/>
      <c r="AA57" s="2642"/>
      <c r="AB57" s="465">
        <f>ROUNDDOWN(SUM(AB55,AB56)*$B$72,0)</f>
        <v>0</v>
      </c>
      <c r="AC57" s="465">
        <f>ROUNDDOWN(SUM(AC55,AC56)*$B$72,0)</f>
        <v>0</v>
      </c>
      <c r="AD57" s="483"/>
      <c r="AE57" s="465">
        <f>ROUNDDOWN(SUM(AE55,AE56)*$B$72,0)</f>
        <v>0</v>
      </c>
      <c r="AF57" s="67"/>
      <c r="AG57" s="583"/>
      <c r="AH57" s="2640" t="s">
        <v>40</v>
      </c>
      <c r="AI57" s="2641"/>
      <c r="AJ57" s="2641"/>
      <c r="AK57" s="2642"/>
      <c r="AL57" s="465">
        <f>ROUNDDOWN(SUM(AL55,AL56)*$B$72,0)</f>
        <v>0</v>
      </c>
      <c r="AM57" s="465">
        <f>ROUNDDOWN(SUM(AM55,AM56)*$B$72,0)</f>
        <v>0</v>
      </c>
      <c r="AN57" s="483"/>
      <c r="AO57" s="465">
        <f>ROUNDDOWN(SUM(AO55,AO56)*$B$72,0)</f>
        <v>0</v>
      </c>
      <c r="AP57" s="67"/>
      <c r="AQ57" s="341"/>
      <c r="AR57" s="2643" t="s">
        <v>40</v>
      </c>
      <c r="AS57" s="2641"/>
      <c r="AT57" s="2641"/>
      <c r="AU57" s="2642"/>
      <c r="AV57" s="465">
        <f>ROUNDDOWN(SUM(AV55,AV56)*$B$72,0)</f>
        <v>0</v>
      </c>
      <c r="AW57" s="465">
        <f>ROUNDDOWN(SUM(AW55,AW56)*$B$72,0)</f>
        <v>0</v>
      </c>
      <c r="AX57" s="483"/>
      <c r="AY57" s="465">
        <f>ROUNDDOWN(SUM(AY55,AY56)*$B$72,0)</f>
        <v>0</v>
      </c>
      <c r="AZ57" s="67"/>
      <c r="BA57" s="8"/>
      <c r="BB57" s="546">
        <f t="shared" si="0"/>
        <v>0</v>
      </c>
      <c r="BC57" s="611">
        <f t="shared" si="1"/>
        <v>0</v>
      </c>
      <c r="BD57" s="652"/>
      <c r="BE57" s="635">
        <f>SUM(BB57,BC57)</f>
        <v>0</v>
      </c>
    </row>
    <row r="58" spans="1:60" x14ac:dyDescent="0.25">
      <c r="A58" s="247"/>
      <c r="B58" s="192"/>
      <c r="C58" s="308"/>
      <c r="D58" s="305">
        <v>0</v>
      </c>
      <c r="E58" s="469">
        <f>IF(AND($N$5&lt;7,$P$5&lt;&gt;$P$6),7-$N$5,IF($P$5=$P$6,$N$6-$N$5+1,12+7-$N$5))</f>
        <v>6</v>
      </c>
      <c r="F58" s="285">
        <v>0</v>
      </c>
      <c r="G58" s="739">
        <f>E58/12*F58</f>
        <v>0</v>
      </c>
      <c r="H58" s="158">
        <v>0</v>
      </c>
      <c r="I58" s="445">
        <f>ROUNDDOWN(K58-H58,0)</f>
        <v>0</v>
      </c>
      <c r="J58" s="482"/>
      <c r="K58" s="464">
        <f>ROUNDDOWN((D58*E58*F58/12),0)</f>
        <v>0</v>
      </c>
      <c r="L58" s="69"/>
      <c r="M58" s="328"/>
      <c r="N58" s="325">
        <f>IF(R30=FALSE,D58,SUM(D58,(D58*D13/100)))</f>
        <v>0</v>
      </c>
      <c r="O58" s="469">
        <f>IF(AND($N$5&lt;7,$P$5&lt;&gt;$P$6),7-$N$5,IF($P$5=$P$6,$N$6-$N$5+1,12+7-$N$5))</f>
        <v>6</v>
      </c>
      <c r="P58" s="460">
        <v>0</v>
      </c>
      <c r="Q58" s="739">
        <f>O58/12*P58</f>
        <v>0</v>
      </c>
      <c r="R58" s="158">
        <v>0</v>
      </c>
      <c r="S58" s="445">
        <f>ROUNDDOWN(U58-R58,0)</f>
        <v>0</v>
      </c>
      <c r="T58" s="482"/>
      <c r="U58" s="464">
        <f>ROUNDDOWN((N58*O58*P58/12),0)</f>
        <v>0</v>
      </c>
      <c r="V58" s="69"/>
      <c r="W58" s="328"/>
      <c r="X58" s="325">
        <f>IF(AC30=FALSE,N58,SUM(N58,(N58*D13/100)))</f>
        <v>0</v>
      </c>
      <c r="Y58" s="469">
        <f>IF(AND($N$5&lt;7,$P$5&lt;&gt;$P$6),7-$N$5,IF($P$5=$P$6,$N$6-$N$5+1,12+7-$N$5))</f>
        <v>6</v>
      </c>
      <c r="Z58" s="24">
        <v>0</v>
      </c>
      <c r="AA58" s="739">
        <f>Y58/12*Z58</f>
        <v>0</v>
      </c>
      <c r="AB58" s="158">
        <v>0</v>
      </c>
      <c r="AC58" s="445">
        <f>ROUNDDOWN(AE58-AB58,0)</f>
        <v>0</v>
      </c>
      <c r="AD58" s="482"/>
      <c r="AE58" s="464">
        <f>ROUNDDOWN((X58*Y58*Z58/12),0)</f>
        <v>0</v>
      </c>
      <c r="AF58" s="69"/>
      <c r="AG58" s="539"/>
      <c r="AH58" s="588">
        <f>IF(AM30=FALSE,X58,SUM(X58,(X58*D13/100)))</f>
        <v>0</v>
      </c>
      <c r="AI58" s="469">
        <f>IF(AND($N$5&lt;7,$P$5&lt;&gt;$P$6),7-$N$5,IF($P$5=$P$6,$N$6-$N$5+1,12+7-$N$5))</f>
        <v>6</v>
      </c>
      <c r="AJ58" s="23">
        <v>0</v>
      </c>
      <c r="AK58" s="739">
        <f>AI58/12*AJ58</f>
        <v>0</v>
      </c>
      <c r="AL58" s="158">
        <v>0</v>
      </c>
      <c r="AM58" s="445">
        <f>ROUNDDOWN(AO58-AL58,0)</f>
        <v>0</v>
      </c>
      <c r="AN58" s="482"/>
      <c r="AO58" s="464">
        <f>ROUNDDOWN((AH58*AI58*AJ58/12),0)</f>
        <v>0</v>
      </c>
      <c r="AP58" s="69"/>
      <c r="AQ58" s="340"/>
      <c r="AR58" s="325">
        <f>IF(AV31=FALSE,AH58,SUM(AH58,(AH58*D13/100)))</f>
        <v>0</v>
      </c>
      <c r="AS58" s="469">
        <f>IF(AND($N$5&lt;7,$P$5&lt;&gt;$P$6),7-$N$5,IF($P$5=$P$6,$N$6-$N$5+1,12+7-$N$5))</f>
        <v>6</v>
      </c>
      <c r="AT58" s="23">
        <v>0</v>
      </c>
      <c r="AU58" s="739">
        <f>AS58/12*AT58</f>
        <v>0</v>
      </c>
      <c r="AV58" s="158">
        <v>0</v>
      </c>
      <c r="AW58" s="445">
        <f>ROUNDDOWN(AY58-AV58,0)</f>
        <v>0</v>
      </c>
      <c r="AX58" s="482"/>
      <c r="AY58" s="464">
        <f>ROUNDDOWN((AR58*AS58*AT58/12),0)</f>
        <v>0</v>
      </c>
      <c r="AZ58" s="69"/>
      <c r="BA58" s="538"/>
      <c r="BB58" s="545">
        <f t="shared" si="0"/>
        <v>0</v>
      </c>
      <c r="BC58" s="609">
        <f t="shared" si="1"/>
        <v>0</v>
      </c>
      <c r="BD58" s="651"/>
      <c r="BE58" s="634">
        <f t="shared" ref="BE58:BE59" si="5">SUM(BB58,BC58)</f>
        <v>0</v>
      </c>
    </row>
    <row r="59" spans="1:60" x14ac:dyDescent="0.25">
      <c r="A59" s="760">
        <f>IF(T19&lt;&gt;7,A58,"")</f>
        <v>0</v>
      </c>
      <c r="B59" s="453"/>
      <c r="C59" s="308"/>
      <c r="D59" s="325">
        <f>IF($R$30=FALSE,D58,SUM(D58,(D58*$D$13/100)))</f>
        <v>0</v>
      </c>
      <c r="E59" s="456">
        <f>IF($P$5&lt;&gt;$P$6,12-E58,0)</f>
        <v>6</v>
      </c>
      <c r="F59" s="285">
        <v>0</v>
      </c>
      <c r="G59" s="739">
        <f>E59/12*F59</f>
        <v>0</v>
      </c>
      <c r="H59" s="158">
        <v>0</v>
      </c>
      <c r="I59" s="445">
        <f>ROUNDDOWN(K59-H59,0)</f>
        <v>0</v>
      </c>
      <c r="J59" s="482"/>
      <c r="K59" s="464">
        <f>ROUNDDOWN((D59*E59*F59/12),0)</f>
        <v>0</v>
      </c>
      <c r="L59" s="176">
        <f>SUM(K58,K59)</f>
        <v>0</v>
      </c>
      <c r="M59" s="328"/>
      <c r="N59" s="325">
        <f>IF($AC$30=FALSE,N58,SUM(N58,(N58*$D$13/100)))</f>
        <v>0</v>
      </c>
      <c r="O59" s="456">
        <f>IF($P$5&lt;&gt;$P$6,12-O58,0)</f>
        <v>6</v>
      </c>
      <c r="P59" s="460">
        <v>0</v>
      </c>
      <c r="Q59" s="739">
        <f>O59/12*P59</f>
        <v>0</v>
      </c>
      <c r="R59" s="158">
        <v>0</v>
      </c>
      <c r="S59" s="445">
        <f>ROUNDDOWN(U59-R59,0)</f>
        <v>0</v>
      </c>
      <c r="T59" s="482"/>
      <c r="U59" s="464">
        <f>ROUNDDOWN((N59*O59*P59/12),0)</f>
        <v>0</v>
      </c>
      <c r="V59" s="176">
        <f>SUM(U58,U59)</f>
        <v>0</v>
      </c>
      <c r="W59" s="328"/>
      <c r="X59" s="325">
        <f>IF($AM$30=FALSE,X58,SUM(X58,(X58*$D$13/100)))</f>
        <v>0</v>
      </c>
      <c r="Y59" s="456">
        <f>IF($P$5&lt;&gt;$P$6,12-Y58,0)</f>
        <v>6</v>
      </c>
      <c r="Z59" s="24">
        <v>0</v>
      </c>
      <c r="AA59" s="739">
        <f>Y59/12*Z59</f>
        <v>0</v>
      </c>
      <c r="AB59" s="158">
        <v>0</v>
      </c>
      <c r="AC59" s="445">
        <f>ROUNDDOWN(AE59-AB59,0)</f>
        <v>0</v>
      </c>
      <c r="AD59" s="482"/>
      <c r="AE59" s="464">
        <f>ROUNDDOWN((X59*Y59*Z59/12),0)</f>
        <v>0</v>
      </c>
      <c r="AF59" s="176">
        <f>SUM(AE58,AE59)</f>
        <v>0</v>
      </c>
      <c r="AG59" s="539"/>
      <c r="AH59" s="588">
        <f>IF($AV$31=FALSE,AH58,SUM(AH58,(AH58*$D$13/100)))</f>
        <v>0</v>
      </c>
      <c r="AI59" s="456">
        <f>IF($P$5&lt;&gt;$P$6,12-AI58,0)</f>
        <v>6</v>
      </c>
      <c r="AJ59" s="23">
        <v>0</v>
      </c>
      <c r="AK59" s="739">
        <f>AI59/12*AJ59</f>
        <v>0</v>
      </c>
      <c r="AL59" s="158"/>
      <c r="AM59" s="445">
        <f>ROUNDDOWN(AO59-AL59,0)</f>
        <v>0</v>
      </c>
      <c r="AN59" s="482"/>
      <c r="AO59" s="464">
        <f>ROUNDDOWN((AH59*AI59*AJ59/12),0)</f>
        <v>0</v>
      </c>
      <c r="AP59" s="176">
        <f>SUM(AO58,AO59)</f>
        <v>0</v>
      </c>
      <c r="AQ59" s="340"/>
      <c r="AR59" s="325">
        <f>IF($AV$31=FALSE,AR58,SUM(AR58,(AR58*$D$13/100)))</f>
        <v>0</v>
      </c>
      <c r="AS59" s="456">
        <f>IF($P$5&lt;&gt;$P$6,12-AS58,0)</f>
        <v>6</v>
      </c>
      <c r="AT59" s="23">
        <v>0</v>
      </c>
      <c r="AU59" s="739">
        <f>AS59/12*AT59</f>
        <v>0</v>
      </c>
      <c r="AV59" s="158">
        <v>0</v>
      </c>
      <c r="AW59" s="445">
        <f>ROUNDDOWN(AY59-AV59,0)</f>
        <v>0</v>
      </c>
      <c r="AX59" s="482"/>
      <c r="AY59" s="464">
        <f>ROUNDDOWN((AR59*AS59*AT59/12),0)</f>
        <v>0</v>
      </c>
      <c r="AZ59" s="176">
        <f>SUM(AY58,AY59)</f>
        <v>0</v>
      </c>
      <c r="BA59" s="538"/>
      <c r="BB59" s="545">
        <f t="shared" si="0"/>
        <v>0</v>
      </c>
      <c r="BC59" s="609">
        <f t="shared" si="1"/>
        <v>0</v>
      </c>
      <c r="BD59" s="651"/>
      <c r="BE59" s="634">
        <f t="shared" si="5"/>
        <v>0</v>
      </c>
    </row>
    <row r="60" spans="1:60" x14ac:dyDescent="0.25">
      <c r="A60" s="248"/>
      <c r="B60" s="180"/>
      <c r="C60" s="17"/>
      <c r="D60" s="2643" t="s">
        <v>40</v>
      </c>
      <c r="E60" s="2641"/>
      <c r="F60" s="2641"/>
      <c r="G60" s="2642"/>
      <c r="H60" s="465">
        <f>ROUNDDOWN(SUM(H58,H59)*B86,0)</f>
        <v>0</v>
      </c>
      <c r="I60" s="465">
        <f>ROUNDDOWN(SUM(I58,I59)*$B$72,0)</f>
        <v>0</v>
      </c>
      <c r="J60" s="483"/>
      <c r="K60" s="466">
        <f>ROUND(SUM(K58,K59)*$B$72,0)</f>
        <v>0</v>
      </c>
      <c r="L60" s="68"/>
      <c r="M60" s="329"/>
      <c r="N60" s="2643" t="s">
        <v>40</v>
      </c>
      <c r="O60" s="2641"/>
      <c r="P60" s="2641"/>
      <c r="Q60" s="2642"/>
      <c r="R60" s="465">
        <f>ROUNDDOWN(SUM(R58,R59)*$B$72,0)</f>
        <v>0</v>
      </c>
      <c r="S60" s="465">
        <f>ROUNDDOWN(SUM(S58,S59)*$B$72,0)</f>
        <v>0</v>
      </c>
      <c r="T60" s="483"/>
      <c r="U60" s="466">
        <f>ROUND(SUM(U58,U59)*$B$72,0)</f>
        <v>0</v>
      </c>
      <c r="V60" s="68"/>
      <c r="W60" s="329"/>
      <c r="X60" s="2643" t="s">
        <v>40</v>
      </c>
      <c r="Y60" s="2641"/>
      <c r="Z60" s="2641"/>
      <c r="AA60" s="2642"/>
      <c r="AB60" s="465">
        <f>ROUNDDOWN(SUM(AB58,AB59)*$B$72,0)</f>
        <v>0</v>
      </c>
      <c r="AC60" s="465">
        <f>ROUNDDOWN(SUM(AC58,AC59)*$B$72,0)</f>
        <v>0</v>
      </c>
      <c r="AD60" s="483"/>
      <c r="AE60" s="465">
        <f>ROUNDDOWN(SUM(AE58,AE59)*$B$72,0)</f>
        <v>0</v>
      </c>
      <c r="AF60" s="68"/>
      <c r="AG60" s="583"/>
      <c r="AH60" s="2640" t="s">
        <v>40</v>
      </c>
      <c r="AI60" s="2641"/>
      <c r="AJ60" s="2641"/>
      <c r="AK60" s="2642"/>
      <c r="AL60" s="465">
        <f>ROUNDDOWN(SUM(AL58,AL59)*$B$72,0)</f>
        <v>0</v>
      </c>
      <c r="AM60" s="465">
        <f>ROUNDDOWN(SUM(AM58,AM59)*$B$72,0)</f>
        <v>0</v>
      </c>
      <c r="AN60" s="483"/>
      <c r="AO60" s="465">
        <f>ROUNDDOWN(SUM(AO58,AO59)*$B$72,0)</f>
        <v>0</v>
      </c>
      <c r="AP60" s="68"/>
      <c r="AQ60" s="329"/>
      <c r="AR60" s="2643" t="s">
        <v>40</v>
      </c>
      <c r="AS60" s="2641"/>
      <c r="AT60" s="2641"/>
      <c r="AU60" s="2642"/>
      <c r="AV60" s="465">
        <f>ROUNDDOWN(SUM(AV58,AV59)*$B$72,0)</f>
        <v>0</v>
      </c>
      <c r="AW60" s="465">
        <f>ROUNDDOWN(SUM(AW58,AW59)*$B$72,0)</f>
        <v>0</v>
      </c>
      <c r="AX60" s="483"/>
      <c r="AY60" s="465">
        <f>ROUNDDOWN(SUM(AY58,AY59)*$B$72,0)</f>
        <v>0</v>
      </c>
      <c r="AZ60" s="68"/>
      <c r="BA60" s="538"/>
      <c r="BB60" s="546">
        <f t="shared" si="0"/>
        <v>0</v>
      </c>
      <c r="BC60" s="611">
        <f t="shared" si="1"/>
        <v>0</v>
      </c>
      <c r="BD60" s="652"/>
      <c r="BE60" s="635">
        <f>SUM(BB60,BC60)</f>
        <v>0</v>
      </c>
    </row>
    <row r="61" spans="1:60" x14ac:dyDescent="0.25">
      <c r="A61" s="247"/>
      <c r="B61" s="192"/>
      <c r="C61" s="308"/>
      <c r="D61" s="305">
        <v>0</v>
      </c>
      <c r="E61" s="469">
        <f>IF(AND($N$5&lt;7,$P$5&lt;&gt;$P$6),7-$N$5,IF($P$5=$P$6,$N$6-$N$5+1,12+7-$N$5))</f>
        <v>6</v>
      </c>
      <c r="F61" s="285">
        <v>0</v>
      </c>
      <c r="G61" s="739">
        <f>E61/12*F61</f>
        <v>0</v>
      </c>
      <c r="H61" s="158">
        <v>0</v>
      </c>
      <c r="I61" s="445">
        <f>ROUNDDOWN(K61-H61,0)</f>
        <v>0</v>
      </c>
      <c r="J61" s="482"/>
      <c r="K61" s="464">
        <f>ROUNDDOWN((D61*E61*F61/12),0)</f>
        <v>0</v>
      </c>
      <c r="L61" s="69"/>
      <c r="M61" s="328"/>
      <c r="N61" s="325">
        <f>IF(R30=FALSE,D61,SUM(D61,(D61*D13/100)))</f>
        <v>0</v>
      </c>
      <c r="O61" s="469">
        <f>IF(AND($N$5&lt;7,$P$5&lt;&gt;$P$6),7-$N$5,IF($P$5=$P$6,$N$6-$N$5+1,12+7-$N$5))</f>
        <v>6</v>
      </c>
      <c r="P61" s="460">
        <v>0</v>
      </c>
      <c r="Q61" s="739">
        <f>O61/12*P61</f>
        <v>0</v>
      </c>
      <c r="R61" s="158">
        <v>0</v>
      </c>
      <c r="S61" s="445">
        <f>ROUNDDOWN(U61-R61,0)</f>
        <v>0</v>
      </c>
      <c r="T61" s="482"/>
      <c r="U61" s="464">
        <f>ROUNDDOWN((N61*O61*P61/12),0)</f>
        <v>0</v>
      </c>
      <c r="V61" s="69"/>
      <c r="W61" s="328"/>
      <c r="X61" s="325">
        <f>IF(AC30=FALSE,N61,SUM(N61,(N61*D13/100)))</f>
        <v>0</v>
      </c>
      <c r="Y61" s="469">
        <f>IF(AND($N$5&lt;7,$P$5&lt;&gt;$P$6),7-$N$5,IF($P$5=$P$6,$N$6-$N$5+1,12+7-$N$5))</f>
        <v>6</v>
      </c>
      <c r="Z61" s="24">
        <v>0</v>
      </c>
      <c r="AA61" s="739">
        <f>Y61/12*Z61</f>
        <v>0</v>
      </c>
      <c r="AB61" s="158">
        <v>0</v>
      </c>
      <c r="AC61" s="445">
        <f>ROUNDDOWN(AE61-AB61,0)</f>
        <v>0</v>
      </c>
      <c r="AD61" s="482"/>
      <c r="AE61" s="464">
        <f>ROUNDDOWN((X61*Y61*Z61/12),0)</f>
        <v>0</v>
      </c>
      <c r="AF61" s="69"/>
      <c r="AG61" s="539"/>
      <c r="AH61" s="588">
        <f>IF(AM30=FALSE,X61,SUM(X61,(X61*D13/100)))</f>
        <v>0</v>
      </c>
      <c r="AI61" s="469">
        <f>IF(AND($N$5&lt;7,$P$5&lt;&gt;$P$6),7-$N$5,IF($P$5=$P$6,$N$6-$N$5+1,12+7-$N$5))</f>
        <v>6</v>
      </c>
      <c r="AJ61" s="23">
        <v>0</v>
      </c>
      <c r="AK61" s="739">
        <f>AI61/12*AJ61</f>
        <v>0</v>
      </c>
      <c r="AL61" s="158">
        <v>0</v>
      </c>
      <c r="AM61" s="445">
        <f>ROUNDDOWN(AO61-AL61,0)</f>
        <v>0</v>
      </c>
      <c r="AN61" s="482"/>
      <c r="AO61" s="464">
        <f>ROUNDDOWN((AH61*AI61*AJ61/12),0)</f>
        <v>0</v>
      </c>
      <c r="AP61" s="69"/>
      <c r="AQ61" s="340"/>
      <c r="AR61" s="325">
        <f>IF(AV31=FALSE,AH61,SUM(AH61,(AH61*D13/100)))</f>
        <v>0</v>
      </c>
      <c r="AS61" s="469">
        <f>IF(AND($N$5&lt;7,$P$5&lt;&gt;$P$6),7-$N$5,IF($P$5=$P$6,$N$6-$N$5+1,12+7-$N$5))</f>
        <v>6</v>
      </c>
      <c r="AT61" s="23">
        <v>0</v>
      </c>
      <c r="AU61" s="739">
        <f>AS61/12*AT61</f>
        <v>0</v>
      </c>
      <c r="AV61" s="158">
        <v>0</v>
      </c>
      <c r="AW61" s="445">
        <f>ROUNDDOWN(AY61-AV61,0)</f>
        <v>0</v>
      </c>
      <c r="AX61" s="482"/>
      <c r="AY61" s="464">
        <f>ROUNDDOWN((AR61*AS61*AT61/12),0)</f>
        <v>0</v>
      </c>
      <c r="AZ61" s="69"/>
      <c r="BA61" s="8"/>
      <c r="BB61" s="545">
        <f t="shared" si="0"/>
        <v>0</v>
      </c>
      <c r="BC61" s="609">
        <f t="shared" si="1"/>
        <v>0</v>
      </c>
      <c r="BD61" s="651"/>
      <c r="BE61" s="634">
        <f t="shared" ref="BE61:BE62" si="6">SUM(BB61,BC61)</f>
        <v>0</v>
      </c>
      <c r="BH61" s="2"/>
    </row>
    <row r="62" spans="1:60" x14ac:dyDescent="0.25">
      <c r="A62" s="760">
        <f>IF(T19&lt;&gt;7,A61,"")</f>
        <v>0</v>
      </c>
      <c r="B62" s="453"/>
      <c r="C62" s="308"/>
      <c r="D62" s="325">
        <f>IF($R$30=FALSE,D61,SUM(D61,(D61*$D$13/100)))</f>
        <v>0</v>
      </c>
      <c r="E62" s="456">
        <f>IF($P$5&lt;&gt;$P$6,12-E61,0)</f>
        <v>6</v>
      </c>
      <c r="F62" s="285">
        <v>0</v>
      </c>
      <c r="G62" s="739">
        <f>E62/12*F62</f>
        <v>0</v>
      </c>
      <c r="H62" s="158">
        <v>0</v>
      </c>
      <c r="I62" s="445">
        <f>ROUNDDOWN(K62-H62,0)</f>
        <v>0</v>
      </c>
      <c r="J62" s="482"/>
      <c r="K62" s="464">
        <f>ROUNDDOWN((D62*E62*F62/12),0)</f>
        <v>0</v>
      </c>
      <c r="L62" s="176">
        <f>SUM(K61,K62)</f>
        <v>0</v>
      </c>
      <c r="M62" s="328"/>
      <c r="N62" s="325">
        <f>IF($AC$30=FALSE,N61,SUM(N61,(N61*$D$13/100)))</f>
        <v>0</v>
      </c>
      <c r="O62" s="456">
        <f>IF($P$5&lt;&gt;$P$6,12-O61,0)</f>
        <v>6</v>
      </c>
      <c r="P62" s="460">
        <v>0</v>
      </c>
      <c r="Q62" s="739">
        <f>O62/12*P62</f>
        <v>0</v>
      </c>
      <c r="R62" s="158">
        <v>0</v>
      </c>
      <c r="S62" s="445">
        <f>ROUNDDOWN(U62-R62,0)</f>
        <v>0</v>
      </c>
      <c r="T62" s="482"/>
      <c r="U62" s="464">
        <f>ROUNDDOWN((N62*O62*P62/12),0)</f>
        <v>0</v>
      </c>
      <c r="V62" s="176">
        <f>SUM(U61,U62)</f>
        <v>0</v>
      </c>
      <c r="W62" s="328"/>
      <c r="X62" s="325">
        <f>IF($AM$30=FALSE,X61,SUM(X61,(X61*$D$13/100)))</f>
        <v>0</v>
      </c>
      <c r="Y62" s="456">
        <f>IF($P$5&lt;&gt;$P$6,12-Y61,0)</f>
        <v>6</v>
      </c>
      <c r="Z62" s="24">
        <v>0</v>
      </c>
      <c r="AA62" s="739">
        <f>Y62/12*Z62</f>
        <v>0</v>
      </c>
      <c r="AB62" s="158">
        <v>0</v>
      </c>
      <c r="AC62" s="445">
        <f>ROUNDDOWN(AE62-AB62,0)</f>
        <v>0</v>
      </c>
      <c r="AD62" s="482"/>
      <c r="AE62" s="464">
        <f>ROUNDDOWN((X62*Y62*Z62/12),0)</f>
        <v>0</v>
      </c>
      <c r="AF62" s="176">
        <f>SUM(AE61,AE62)</f>
        <v>0</v>
      </c>
      <c r="AG62" s="539"/>
      <c r="AH62" s="588">
        <f>IF($AV$31=FALSE,AH61,SUM(AH61,(AH61*$D$13/100)))</f>
        <v>0</v>
      </c>
      <c r="AI62" s="456">
        <f>IF($P$5&lt;&gt;$P$6,12-AI61,0)</f>
        <v>6</v>
      </c>
      <c r="AJ62" s="23">
        <v>0</v>
      </c>
      <c r="AK62" s="739">
        <f>AI62/12*AJ62</f>
        <v>0</v>
      </c>
      <c r="AL62" s="158">
        <v>0</v>
      </c>
      <c r="AM62" s="445">
        <f>ROUNDDOWN(AO62-AL62,0)</f>
        <v>0</v>
      </c>
      <c r="AN62" s="482"/>
      <c r="AO62" s="464">
        <f>ROUNDDOWN((AH62*AI62*AJ62/12),0)</f>
        <v>0</v>
      </c>
      <c r="AP62" s="176">
        <f>SUM(AO61,AO62)</f>
        <v>0</v>
      </c>
      <c r="AQ62" s="340"/>
      <c r="AR62" s="325">
        <f>IF($AV$31=FALSE,AR61,SUM(AR61,(AR61*$D$13/100)))</f>
        <v>0</v>
      </c>
      <c r="AS62" s="456">
        <f>IF($P$5&lt;&gt;$P$6,12-AS61,0)</f>
        <v>6</v>
      </c>
      <c r="AT62" s="23">
        <v>0</v>
      </c>
      <c r="AU62" s="739">
        <f>AS62/12*AT62</f>
        <v>0</v>
      </c>
      <c r="AV62" s="158">
        <v>0</v>
      </c>
      <c r="AW62" s="445">
        <f>ROUNDDOWN(AY62-AV62,0)</f>
        <v>0</v>
      </c>
      <c r="AX62" s="482"/>
      <c r="AY62" s="464">
        <f>ROUNDDOWN((AR62*AS62*AT62/12),0)</f>
        <v>0</v>
      </c>
      <c r="AZ62" s="176">
        <f>SUM(AY61,AY62)</f>
        <v>0</v>
      </c>
      <c r="BA62" s="8"/>
      <c r="BB62" s="545">
        <f t="shared" si="0"/>
        <v>0</v>
      </c>
      <c r="BC62" s="609">
        <f t="shared" si="1"/>
        <v>0</v>
      </c>
      <c r="BD62" s="651"/>
      <c r="BE62" s="634">
        <f t="shared" si="6"/>
        <v>0</v>
      </c>
      <c r="BH62" s="2"/>
    </row>
    <row r="63" spans="1:60" x14ac:dyDescent="0.25">
      <c r="A63" s="248"/>
      <c r="B63" s="180"/>
      <c r="C63" s="17"/>
      <c r="D63" s="2643" t="s">
        <v>40</v>
      </c>
      <c r="E63" s="2641"/>
      <c r="F63" s="2641"/>
      <c r="G63" s="2642"/>
      <c r="H63" s="465">
        <f>ROUNDDOWN(SUM(H61,H62)*$B$72,0)</f>
        <v>0</v>
      </c>
      <c r="I63" s="465">
        <f>ROUNDDOWN(SUM(I61,I62)*$B$72,0)</f>
        <v>0</v>
      </c>
      <c r="J63" s="483"/>
      <c r="K63" s="465">
        <f>ROUND(SUM(K61,K62)*$B$72,0)</f>
        <v>0</v>
      </c>
      <c r="L63" s="67"/>
      <c r="M63" s="329"/>
      <c r="N63" s="2643" t="s">
        <v>40</v>
      </c>
      <c r="O63" s="2641"/>
      <c r="P63" s="2641"/>
      <c r="Q63" s="2642"/>
      <c r="R63" s="465">
        <f>ROUNDDOWN(SUM(R61,R62)*$B$72,0)</f>
        <v>0</v>
      </c>
      <c r="S63" s="465">
        <f>ROUNDDOWN(SUM(S61,S62)*$B$72,0)</f>
        <v>0</v>
      </c>
      <c r="T63" s="483"/>
      <c r="U63" s="466">
        <f>ROUND(SUM(U61,U62)*$B$72,0)</f>
        <v>0</v>
      </c>
      <c r="V63" s="67"/>
      <c r="W63" s="329"/>
      <c r="X63" s="2643" t="s">
        <v>40</v>
      </c>
      <c r="Y63" s="2641"/>
      <c r="Z63" s="2641"/>
      <c r="AA63" s="2642"/>
      <c r="AB63" s="465">
        <f>ROUNDDOWN(SUM(AB61,AB62)*$B$72,0)</f>
        <v>0</v>
      </c>
      <c r="AC63" s="465">
        <f>ROUNDDOWN(SUM(AC61,AC62)*$B$72,0)</f>
        <v>0</v>
      </c>
      <c r="AD63" s="483"/>
      <c r="AE63" s="465">
        <f>ROUNDDOWN(SUM(AE61,AE62)*$B$72,0)</f>
        <v>0</v>
      </c>
      <c r="AF63" s="67"/>
      <c r="AG63" s="583"/>
      <c r="AH63" s="2640" t="s">
        <v>40</v>
      </c>
      <c r="AI63" s="2641"/>
      <c r="AJ63" s="2641"/>
      <c r="AK63" s="2642"/>
      <c r="AL63" s="465">
        <f>ROUNDDOWN(SUM(AL61,AL62)*$B$72,0)</f>
        <v>0</v>
      </c>
      <c r="AM63" s="465">
        <f>ROUNDDOWN(SUM(AM61,AM62)*$B$72,0)</f>
        <v>0</v>
      </c>
      <c r="AN63" s="483"/>
      <c r="AO63" s="465">
        <f>ROUNDDOWN(SUM(AO61,AO62)*$B$72,0)</f>
        <v>0</v>
      </c>
      <c r="AP63" s="67"/>
      <c r="AQ63" s="341"/>
      <c r="AR63" s="2643" t="s">
        <v>40</v>
      </c>
      <c r="AS63" s="2641"/>
      <c r="AT63" s="2641"/>
      <c r="AU63" s="2642"/>
      <c r="AV63" s="465">
        <f>ROUNDDOWN(SUM(AV61,AV62)*$B$72,0)</f>
        <v>0</v>
      </c>
      <c r="AW63" s="465">
        <f>ROUNDDOWN(SUM(AW61,AW62)*$B$72,0)</f>
        <v>0</v>
      </c>
      <c r="AX63" s="483"/>
      <c r="AY63" s="465">
        <f>ROUNDDOWN(SUM(AY61,AY62)*$B$72,0)</f>
        <v>0</v>
      </c>
      <c r="AZ63" s="67"/>
      <c r="BA63" s="8"/>
      <c r="BB63" s="546">
        <f t="shared" si="0"/>
        <v>0</v>
      </c>
      <c r="BC63" s="611">
        <f t="shared" si="1"/>
        <v>0</v>
      </c>
      <c r="BD63" s="652"/>
      <c r="BE63" s="635">
        <f>SUM(BB63,BC63)</f>
        <v>0</v>
      </c>
      <c r="BH63" s="2"/>
    </row>
    <row r="64" spans="1:60" x14ac:dyDescent="0.25">
      <c r="A64" s="247"/>
      <c r="B64" s="192"/>
      <c r="C64" s="308"/>
      <c r="D64" s="305"/>
      <c r="E64" s="469">
        <f>IF(AND($N$5&lt;7,$P$5&lt;&gt;$P$6),7-$N$5,IF($P$5=$P$6,$N$6-$N$5+1,12+7-$N$5))</f>
        <v>6</v>
      </c>
      <c r="F64" s="285">
        <v>0</v>
      </c>
      <c r="G64" s="739">
        <f>E64/12*F64</f>
        <v>0</v>
      </c>
      <c r="H64" s="158">
        <v>0</v>
      </c>
      <c r="I64" s="445">
        <f>ROUNDDOWN(K64-H64,0)</f>
        <v>0</v>
      </c>
      <c r="J64" s="482"/>
      <c r="K64" s="464">
        <f>ROUNDDOWN((D64*E64*F64/12),0)</f>
        <v>0</v>
      </c>
      <c r="L64" s="69"/>
      <c r="M64" s="328"/>
      <c r="N64" s="325">
        <f>IF(R30=FALSE,D64,SUM(D64,(D64*D13/100)))</f>
        <v>0</v>
      </c>
      <c r="O64" s="469">
        <f>IF(AND($N$5&lt;7,$P$5&lt;&gt;$P$6),7-$N$5,IF($P$5=$P$6,$N$6-$N$5+1,12+7-$N$5))</f>
        <v>6</v>
      </c>
      <c r="P64" s="460">
        <v>0</v>
      </c>
      <c r="Q64" s="739">
        <f>O64/12*P64</f>
        <v>0</v>
      </c>
      <c r="R64" s="158">
        <v>0</v>
      </c>
      <c r="S64" s="445">
        <f>ROUNDDOWN(U64-R64,0)</f>
        <v>0</v>
      </c>
      <c r="T64" s="482"/>
      <c r="U64" s="464">
        <f>ROUNDDOWN((N64*O64*P64/12),0)</f>
        <v>0</v>
      </c>
      <c r="V64" s="69"/>
      <c r="W64" s="328"/>
      <c r="X64" s="325">
        <f>IF(AC30=FALSE,N64,SUM(N64,(N64*D13/100)))</f>
        <v>0</v>
      </c>
      <c r="Y64" s="469">
        <f>IF(AND($N$5&lt;7,$P$5&lt;&gt;$P$6),7-$N$5,IF($P$5=$P$6,$N$6-$N$5+1,12+7-$N$5))</f>
        <v>6</v>
      </c>
      <c r="Z64" s="468">
        <v>0</v>
      </c>
      <c r="AA64" s="739">
        <f>Y64/12*Z64</f>
        <v>0</v>
      </c>
      <c r="AB64" s="158">
        <v>0</v>
      </c>
      <c r="AC64" s="445">
        <f>ROUNDDOWN(AE64-AB64,0)</f>
        <v>0</v>
      </c>
      <c r="AD64" s="482"/>
      <c r="AE64" s="464">
        <f>ROUNDDOWN((X64*Y64*Z64/12),0)</f>
        <v>0</v>
      </c>
      <c r="AF64" s="69"/>
      <c r="AG64" s="539"/>
      <c r="AH64" s="588">
        <f>IF(AM30=FALSE,X64,SUM(X64,(X64*D13/100)))</f>
        <v>0</v>
      </c>
      <c r="AI64" s="469">
        <f>IF(AND($N$5&lt;7,$P$5&lt;&gt;$P$6),7-$N$5,IF($P$5=$P$6,$N$6-$N$5+1,12+7-$N$5))</f>
        <v>6</v>
      </c>
      <c r="AJ64" s="23">
        <v>0</v>
      </c>
      <c r="AK64" s="739">
        <f>AI64/12*AJ64</f>
        <v>0</v>
      </c>
      <c r="AL64" s="158">
        <v>0</v>
      </c>
      <c r="AM64" s="445">
        <f>ROUNDDOWN(AO64-AL64,0)</f>
        <v>0</v>
      </c>
      <c r="AN64" s="482"/>
      <c r="AO64" s="464">
        <f>ROUNDDOWN((AH64*AI64*AJ64/12),0)</f>
        <v>0</v>
      </c>
      <c r="AP64" s="69"/>
      <c r="AQ64" s="340"/>
      <c r="AR64" s="325">
        <f>IF(AV31=FALSE,AH64,SUM(AH64,(AH64*D13/100)))</f>
        <v>0</v>
      </c>
      <c r="AS64" s="469">
        <f>IF(AND($N$5&lt;7,$P$5&lt;&gt;$P$6),7-$N$5,IF($P$5=$P$6,$N$6-$N$5+1,12+7-$N$5))</f>
        <v>6</v>
      </c>
      <c r="AT64" s="23">
        <v>0</v>
      </c>
      <c r="AU64" s="739">
        <f>AS64/12*AT64</f>
        <v>0</v>
      </c>
      <c r="AV64" s="158">
        <v>0</v>
      </c>
      <c r="AW64" s="445">
        <f>ROUNDDOWN(AY64-AV64,0)</f>
        <v>0</v>
      </c>
      <c r="AX64" s="482"/>
      <c r="AY64" s="464">
        <f>ROUNDDOWN((AR64*AS64*AT64/12),0)</f>
        <v>0</v>
      </c>
      <c r="AZ64" s="69"/>
      <c r="BA64" s="8"/>
      <c r="BB64" s="545">
        <f t="shared" si="0"/>
        <v>0</v>
      </c>
      <c r="BC64" s="609">
        <f t="shared" si="1"/>
        <v>0</v>
      </c>
      <c r="BD64" s="651"/>
      <c r="BE64" s="634">
        <f t="shared" ref="BE64:BE65" si="7">SUM(BB64,BC64)</f>
        <v>0</v>
      </c>
      <c r="BH64" s="2"/>
    </row>
    <row r="65" spans="1:60" x14ac:dyDescent="0.25">
      <c r="A65" s="760">
        <f>IF(T19&lt;&gt;7,A64,"")</f>
        <v>0</v>
      </c>
      <c r="B65" s="453"/>
      <c r="C65" s="308"/>
      <c r="D65" s="325">
        <f>IF($R$30=FALSE,D64,SUM(D64,(D64*$D$13/100)))</f>
        <v>0</v>
      </c>
      <c r="E65" s="456">
        <f>IF($P$5&lt;&gt;$P$6,12-E64,0)</f>
        <v>6</v>
      </c>
      <c r="F65" s="285">
        <v>0</v>
      </c>
      <c r="G65" s="739">
        <f>E65/12*F65</f>
        <v>0</v>
      </c>
      <c r="H65" s="158">
        <v>0</v>
      </c>
      <c r="I65" s="445">
        <f>ROUNDDOWN(K65-H65,0)</f>
        <v>0</v>
      </c>
      <c r="J65" s="482"/>
      <c r="K65" s="464">
        <f>ROUNDDOWN((D65*E65*F65/12),0)</f>
        <v>0</v>
      </c>
      <c r="L65" s="176">
        <f>SUM(K64,K65)</f>
        <v>0</v>
      </c>
      <c r="M65" s="328"/>
      <c r="N65" s="325">
        <f>IF($AC$30=FALSE,N64,SUM(N64,(N64*$D$13/100)))</f>
        <v>0</v>
      </c>
      <c r="O65" s="456">
        <f>IF($P$5&lt;&gt;$P$6,12-O64,0)</f>
        <v>6</v>
      </c>
      <c r="P65" s="460">
        <v>0</v>
      </c>
      <c r="Q65" s="739">
        <f>O65/12*P65</f>
        <v>0</v>
      </c>
      <c r="R65" s="158">
        <v>0</v>
      </c>
      <c r="S65" s="445">
        <f>ROUNDDOWN(U65-R65,0)</f>
        <v>0</v>
      </c>
      <c r="T65" s="482"/>
      <c r="U65" s="464">
        <f>ROUNDDOWN((N65*O65*P65/12),0)</f>
        <v>0</v>
      </c>
      <c r="V65" s="176">
        <f>SUM(U64,U65)</f>
        <v>0</v>
      </c>
      <c r="W65" s="328"/>
      <c r="X65" s="325">
        <f>IF($AM$30=FALSE,X64,SUM(X64,(X64*$D$13/100)))</f>
        <v>0</v>
      </c>
      <c r="Y65" s="456">
        <f>IF($P$5&lt;&gt;$P$6,12-Y64,0)</f>
        <v>6</v>
      </c>
      <c r="Z65" s="468">
        <v>0</v>
      </c>
      <c r="AA65" s="739">
        <f>Y65/12*Z65</f>
        <v>0</v>
      </c>
      <c r="AB65" s="158">
        <v>0</v>
      </c>
      <c r="AC65" s="445">
        <f>ROUNDDOWN(AE65-AB65,0)</f>
        <v>0</v>
      </c>
      <c r="AD65" s="482"/>
      <c r="AE65" s="464">
        <f>ROUNDDOWN((X65*Y65*Z65/12),0)</f>
        <v>0</v>
      </c>
      <c r="AF65" s="176">
        <f>SUM(AE64,AE65)</f>
        <v>0</v>
      </c>
      <c r="AG65" s="539"/>
      <c r="AH65" s="588">
        <f>IF($AV$31=FALSE,AH64,SUM(AH64,(AH64*$D$13/100)))</f>
        <v>0</v>
      </c>
      <c r="AI65" s="456">
        <f>IF($P$5&lt;&gt;$P$6,12-AI64,0)</f>
        <v>6</v>
      </c>
      <c r="AJ65" s="23">
        <v>0</v>
      </c>
      <c r="AK65" s="739">
        <f>AI65/12*AJ65</f>
        <v>0</v>
      </c>
      <c r="AL65" s="158">
        <v>0</v>
      </c>
      <c r="AM65" s="445">
        <f>ROUNDDOWN(AO65-AL65,0)</f>
        <v>0</v>
      </c>
      <c r="AN65" s="482"/>
      <c r="AO65" s="464">
        <f>ROUNDDOWN((AH65*AI65*AJ65/12),0)</f>
        <v>0</v>
      </c>
      <c r="AP65" s="176">
        <f>SUM(AO64,AO65)</f>
        <v>0</v>
      </c>
      <c r="AQ65" s="340"/>
      <c r="AR65" s="325">
        <f>IF($AV$31=FALSE,AR64,SUM(AR64,(AR64*$D$13/100)))</f>
        <v>0</v>
      </c>
      <c r="AS65" s="456">
        <f>IF($P$5&lt;&gt;$P$6,12-AS64,0)</f>
        <v>6</v>
      </c>
      <c r="AT65" s="23">
        <v>0</v>
      </c>
      <c r="AU65" s="739">
        <f>AS65/12*AT65</f>
        <v>0</v>
      </c>
      <c r="AV65" s="158">
        <v>0</v>
      </c>
      <c r="AW65" s="445">
        <f>ROUNDDOWN(AY65-AV65,0)</f>
        <v>0</v>
      </c>
      <c r="AX65" s="482"/>
      <c r="AY65" s="464">
        <f>ROUNDDOWN((AR65*AS65*AT65/12),0)</f>
        <v>0</v>
      </c>
      <c r="AZ65" s="176">
        <f>SUM(AY64,AY65)</f>
        <v>0</v>
      </c>
      <c r="BA65" s="8"/>
      <c r="BB65" s="545">
        <f t="shared" si="0"/>
        <v>0</v>
      </c>
      <c r="BC65" s="609">
        <f t="shared" si="1"/>
        <v>0</v>
      </c>
      <c r="BD65" s="651"/>
      <c r="BE65" s="634">
        <f t="shared" si="7"/>
        <v>0</v>
      </c>
      <c r="BH65" s="2"/>
    </row>
    <row r="66" spans="1:60" x14ac:dyDescent="0.25">
      <c r="A66" s="248"/>
      <c r="B66" s="180"/>
      <c r="C66" s="17"/>
      <c r="D66" s="2643" t="s">
        <v>40</v>
      </c>
      <c r="E66" s="2641"/>
      <c r="F66" s="2641"/>
      <c r="G66" s="2642"/>
      <c r="H66" s="465">
        <f>ROUNDDOWN(SUM(H64,H65)*$B$72,0)</f>
        <v>0</v>
      </c>
      <c r="I66" s="465">
        <f>ROUNDDOWN(SUM(I64,I65)*$B$72,0)</f>
        <v>0</v>
      </c>
      <c r="J66" s="483"/>
      <c r="K66" s="465">
        <f>ROUND(SUM(K64,K65)*$B$72,0)</f>
        <v>0</v>
      </c>
      <c r="L66" s="68"/>
      <c r="M66" s="329"/>
      <c r="N66" s="2643" t="s">
        <v>40</v>
      </c>
      <c r="O66" s="2641"/>
      <c r="P66" s="2641"/>
      <c r="Q66" s="2642"/>
      <c r="R66" s="465">
        <f>ROUNDDOWN(SUM(R64,R65)*$B$72,0)</f>
        <v>0</v>
      </c>
      <c r="S66" s="465">
        <f>ROUNDDOWN(SUM(S64,S65)*$B$72,0)</f>
        <v>0</v>
      </c>
      <c r="T66" s="483"/>
      <c r="U66" s="466">
        <f>ROUND(SUM(U64,U65)*$B$72,0)</f>
        <v>0</v>
      </c>
      <c r="V66" s="68"/>
      <c r="W66" s="329"/>
      <c r="X66" s="2643" t="s">
        <v>40</v>
      </c>
      <c r="Y66" s="2641"/>
      <c r="Z66" s="2641"/>
      <c r="AA66" s="2642"/>
      <c r="AB66" s="465">
        <f>ROUNDDOWN(SUM(AB64,AB65)*$B$72,0)</f>
        <v>0</v>
      </c>
      <c r="AC66" s="465">
        <f>ROUNDDOWN(SUM(AC64,AC65)*$B$72,0)</f>
        <v>0</v>
      </c>
      <c r="AD66" s="483"/>
      <c r="AE66" s="465">
        <f>ROUNDDOWN(SUM(AE64,AE65)*$B$72,0)</f>
        <v>0</v>
      </c>
      <c r="AF66" s="68"/>
      <c r="AG66" s="583"/>
      <c r="AH66" s="2640" t="s">
        <v>40</v>
      </c>
      <c r="AI66" s="2641"/>
      <c r="AJ66" s="2641"/>
      <c r="AK66" s="2642"/>
      <c r="AL66" s="465">
        <f>ROUNDDOWN(SUM(AL64,AL65)*$B$72,0)</f>
        <v>0</v>
      </c>
      <c r="AM66" s="465">
        <f>ROUNDDOWN(SUM(AM64,AM65)*$B$72,0)</f>
        <v>0</v>
      </c>
      <c r="AN66" s="483"/>
      <c r="AO66" s="465">
        <f>ROUNDDOWN(SUM(AO64,AO65)*$B$72,0)</f>
        <v>0</v>
      </c>
      <c r="AP66" s="68"/>
      <c r="AQ66" s="329"/>
      <c r="AR66" s="2643" t="s">
        <v>40</v>
      </c>
      <c r="AS66" s="2641"/>
      <c r="AT66" s="2641"/>
      <c r="AU66" s="2642"/>
      <c r="AV66" s="465">
        <f>ROUNDDOWN(SUM(AV64,AV65)*$B$72,0)</f>
        <v>0</v>
      </c>
      <c r="AW66" s="465">
        <f>ROUNDDOWN(SUM(AW64,AW65)*$B$72,0)</f>
        <v>0</v>
      </c>
      <c r="AX66" s="483"/>
      <c r="AY66" s="465">
        <f>ROUNDDOWN(SUM(AY64,AY65)*$B$72,0)</f>
        <v>0</v>
      </c>
      <c r="AZ66" s="68"/>
      <c r="BA66" s="8"/>
      <c r="BB66" s="546">
        <f t="shared" si="0"/>
        <v>0</v>
      </c>
      <c r="BC66" s="611">
        <f t="shared" si="1"/>
        <v>0</v>
      </c>
      <c r="BD66" s="652"/>
      <c r="BE66" s="635">
        <f>SUM(BB66,BC66)</f>
        <v>0</v>
      </c>
      <c r="BH66" s="2"/>
    </row>
    <row r="67" spans="1:60" x14ac:dyDescent="0.25">
      <c r="A67" s="247"/>
      <c r="B67" s="192"/>
      <c r="C67" s="308"/>
      <c r="D67" s="305"/>
      <c r="E67" s="469">
        <f>IF(AND($N$5&lt;7,$P$5&lt;&gt;$P$6),7-$N$5,IF($P$5=$P$6,$N$6-$N$5+1,12+7-$N$5))</f>
        <v>6</v>
      </c>
      <c r="F67" s="171">
        <v>0</v>
      </c>
      <c r="G67" s="739">
        <f>E67/12*F67</f>
        <v>0</v>
      </c>
      <c r="H67" s="158">
        <v>0</v>
      </c>
      <c r="I67" s="445">
        <f>ROUNDDOWN(K67-H67,0)</f>
        <v>0</v>
      </c>
      <c r="J67" s="482"/>
      <c r="K67" s="464">
        <f>ROUNDDOWN((D67*E67*F67/12),0)</f>
        <v>0</v>
      </c>
      <c r="L67" s="69"/>
      <c r="M67" s="328"/>
      <c r="N67" s="325">
        <f>IF(R41=FALSE,D67,SUM(D67,(D67*D13/100)))</f>
        <v>0</v>
      </c>
      <c r="O67" s="469">
        <f>IF(AND($N$5&lt;7,$P$5&lt;&gt;$P$6),7-$N$5,IF($P$5=$P$6,$N$6-$N$5+1,12+7-$N$5))</f>
        <v>6</v>
      </c>
      <c r="P67" s="460">
        <v>0</v>
      </c>
      <c r="Q67" s="739">
        <f>O67/12*P67</f>
        <v>0</v>
      </c>
      <c r="R67" s="158">
        <v>0</v>
      </c>
      <c r="S67" s="445">
        <f>ROUNDDOWN(U67-R67,0)</f>
        <v>0</v>
      </c>
      <c r="T67" s="482"/>
      <c r="U67" s="464">
        <f>ROUNDDOWN((N67*O67*P67/12),0)</f>
        <v>0</v>
      </c>
      <c r="V67" s="69"/>
      <c r="W67" s="328"/>
      <c r="X67" s="325">
        <f>IF(AC30=FALSE,N67,SUM(N67,(N67*D13/100)))</f>
        <v>0</v>
      </c>
      <c r="Y67" s="469">
        <f>IF(AND($N$5&lt;7,$P$5&lt;&gt;$P$6),7-$N$5,IF($P$5=$P$6,$N$6-$N$5+1,12+7-$N$5))</f>
        <v>6</v>
      </c>
      <c r="Z67" s="139">
        <v>0</v>
      </c>
      <c r="AA67" s="739">
        <f>Y67/12*Z67</f>
        <v>0</v>
      </c>
      <c r="AB67" s="158">
        <v>0</v>
      </c>
      <c r="AC67" s="445">
        <f>ROUNDDOWN(AE67-AB67,0)</f>
        <v>0</v>
      </c>
      <c r="AD67" s="482"/>
      <c r="AE67" s="464">
        <f>ROUNDDOWN((X67*Y67*Z67/12),0)</f>
        <v>0</v>
      </c>
      <c r="AF67" s="69"/>
      <c r="AG67" s="539"/>
      <c r="AH67" s="588">
        <f>IF(AM30=FALSE,X67,SUM(X67,(X67*D13/100)))</f>
        <v>0</v>
      </c>
      <c r="AI67" s="469">
        <f>IF(AND($N$5&lt;7,$P$5&lt;&gt;$P$6),7-$N$5,IF($P$5=$P$6,$N$6-$N$5+1,12+7-$N$5))</f>
        <v>6</v>
      </c>
      <c r="AJ67" s="139">
        <v>0</v>
      </c>
      <c r="AK67" s="739">
        <f>AI67/12*AJ67</f>
        <v>0</v>
      </c>
      <c r="AL67" s="158">
        <v>0</v>
      </c>
      <c r="AM67" s="445">
        <f>ROUNDDOWN(AO67-AL67,0)</f>
        <v>0</v>
      </c>
      <c r="AN67" s="482"/>
      <c r="AO67" s="464">
        <f>ROUNDDOWN((AH67*AI67*AJ67/12),0)</f>
        <v>0</v>
      </c>
      <c r="AP67" s="69"/>
      <c r="AQ67" s="340"/>
      <c r="AR67" s="325">
        <f>IF(AV31=FALSE,AH67,SUM(AH67,(AH67*D13/100)))</f>
        <v>0</v>
      </c>
      <c r="AS67" s="469">
        <f>IF(AND($N$5&lt;7,$P$5&lt;&gt;$P$6),7-$N$5,IF($P$5=$P$6,$N$6-$N$5+1,12+7-$N$5))</f>
        <v>6</v>
      </c>
      <c r="AT67" s="137">
        <v>0</v>
      </c>
      <c r="AU67" s="739">
        <f>AS67/12*AT67</f>
        <v>0</v>
      </c>
      <c r="AV67" s="158">
        <v>0</v>
      </c>
      <c r="AW67" s="445">
        <f>ROUNDDOWN(AY67-AV67,0)</f>
        <v>0</v>
      </c>
      <c r="AX67" s="482"/>
      <c r="AY67" s="464">
        <f>ROUNDDOWN((AR67*AS67*AT67/12),0)</f>
        <v>0</v>
      </c>
      <c r="AZ67" s="69"/>
      <c r="BA67" s="8"/>
      <c r="BB67" s="545">
        <f t="shared" si="0"/>
        <v>0</v>
      </c>
      <c r="BC67" s="609">
        <f t="shared" si="1"/>
        <v>0</v>
      </c>
      <c r="BD67" s="651"/>
      <c r="BE67" s="634">
        <f>SUM(BB67,BC67)</f>
        <v>0</v>
      </c>
      <c r="BH67" s="2"/>
    </row>
    <row r="68" spans="1:60" x14ac:dyDescent="0.25">
      <c r="A68" s="760">
        <f>IF(T22&gt;7,A67,"")</f>
        <v>0</v>
      </c>
      <c r="B68" s="453"/>
      <c r="C68" s="308"/>
      <c r="D68" s="325">
        <f>IF($R$30=FALSE,D67,SUM(D67,(D67*D13/100)))</f>
        <v>0</v>
      </c>
      <c r="E68" s="456">
        <f>IF($P$5&lt;&gt;$P$6,12-E67,0)</f>
        <v>6</v>
      </c>
      <c r="F68" s="285">
        <v>0</v>
      </c>
      <c r="G68" s="739">
        <f>E68/12*F68</f>
        <v>0</v>
      </c>
      <c r="H68" s="158">
        <v>0</v>
      </c>
      <c r="I68" s="445">
        <f>ROUNDDOWN(K68-H68,0)</f>
        <v>0</v>
      </c>
      <c r="J68" s="482"/>
      <c r="K68" s="464">
        <f>ROUNDDOWN((D68*E68*F68/12),0)</f>
        <v>0</v>
      </c>
      <c r="L68" s="176">
        <f>SUM(K67,K68)</f>
        <v>0</v>
      </c>
      <c r="M68" s="328"/>
      <c r="N68" s="325">
        <f>IF($AC$30=FALSE,N67,SUM(N67,(N67*$D$13/100)))</f>
        <v>0</v>
      </c>
      <c r="O68" s="456">
        <f>IF($P$5&lt;&gt;$P$6,12-O67,0)</f>
        <v>6</v>
      </c>
      <c r="P68" s="460">
        <v>0</v>
      </c>
      <c r="Q68" s="739">
        <f>O68/12*P68</f>
        <v>0</v>
      </c>
      <c r="R68" s="158">
        <v>0</v>
      </c>
      <c r="S68" s="445">
        <f>ROUNDDOWN(U68-R68,0)</f>
        <v>0</v>
      </c>
      <c r="T68" s="482"/>
      <c r="U68" s="464">
        <f>ROUNDDOWN((N68*O68*P68/12),0)</f>
        <v>0</v>
      </c>
      <c r="V68" s="176">
        <f>SUM(U67,U68)</f>
        <v>0</v>
      </c>
      <c r="W68" s="328"/>
      <c r="X68" s="325">
        <f>IF($AM$30=FALSE,X67,SUM(X67,(X67*$D$13/100)))</f>
        <v>0</v>
      </c>
      <c r="Y68" s="456">
        <f>IF($P$5&lt;&gt;$P$6,12-Y67,0)</f>
        <v>6</v>
      </c>
      <c r="Z68" s="468">
        <v>0</v>
      </c>
      <c r="AA68" s="739">
        <f>Y68/12*Z68</f>
        <v>0</v>
      </c>
      <c r="AB68" s="158">
        <v>0</v>
      </c>
      <c r="AC68" s="445">
        <f>ROUNDDOWN(AE68-AB68,0)</f>
        <v>0</v>
      </c>
      <c r="AD68" s="482"/>
      <c r="AE68" s="464">
        <f>ROUNDDOWN((X68*Y68*Z68/12),0)</f>
        <v>0</v>
      </c>
      <c r="AF68" s="176">
        <f>SUM(AE67,AE68)</f>
        <v>0</v>
      </c>
      <c r="AG68" s="539"/>
      <c r="AH68" s="588">
        <f>IF($AV$31=FALSE,AH67,SUM(AH67,(AH67*$D$13/100)))</f>
        <v>0</v>
      </c>
      <c r="AI68" s="456">
        <f>IF($P$5&lt;&gt;$P$6,12-AI67,0)</f>
        <v>6</v>
      </c>
      <c r="AJ68" s="23">
        <v>0</v>
      </c>
      <c r="AK68" s="739">
        <f>AI68/12*AJ68</f>
        <v>0</v>
      </c>
      <c r="AL68" s="158">
        <v>0</v>
      </c>
      <c r="AM68" s="445">
        <f>ROUNDDOWN(AO68-AL68,0)</f>
        <v>0</v>
      </c>
      <c r="AN68" s="482"/>
      <c r="AO68" s="464">
        <f>ROUNDDOWN((AH68*AI68*AJ68/12),0)</f>
        <v>0</v>
      </c>
      <c r="AP68" s="176">
        <f>SUM(AO67,AO68)</f>
        <v>0</v>
      </c>
      <c r="AQ68" s="340"/>
      <c r="AR68" s="325">
        <f>IF($AV$31=FALSE,AR67,SUM(AR67,(AR67*$D$13/100)))</f>
        <v>0</v>
      </c>
      <c r="AS68" s="456">
        <f>IF($P$5&lt;&gt;$P$6,12-AS67,0)</f>
        <v>6</v>
      </c>
      <c r="AT68" s="23">
        <v>0</v>
      </c>
      <c r="AU68" s="739">
        <f>AS68/12*AT68</f>
        <v>0</v>
      </c>
      <c r="AV68" s="158">
        <v>0</v>
      </c>
      <c r="AW68" s="445">
        <f>ROUNDDOWN(AY68-AV68,0)</f>
        <v>0</v>
      </c>
      <c r="AX68" s="482"/>
      <c r="AY68" s="464">
        <f>ROUNDDOWN((AR68*AS68*AT68/12),0)</f>
        <v>0</v>
      </c>
      <c r="AZ68" s="176">
        <f>SUM(AY67,AY68)</f>
        <v>0</v>
      </c>
      <c r="BA68" s="8"/>
      <c r="BB68" s="545">
        <f t="shared" si="0"/>
        <v>0</v>
      </c>
      <c r="BC68" s="609">
        <f t="shared" si="1"/>
        <v>0</v>
      </c>
      <c r="BD68" s="651"/>
      <c r="BE68" s="634">
        <f t="shared" ref="BE68" si="8">SUM(BB68,BC68)</f>
        <v>0</v>
      </c>
      <c r="BH68" s="2"/>
    </row>
    <row r="69" spans="1:60" x14ac:dyDescent="0.25">
      <c r="A69" s="761"/>
      <c r="B69" s="457"/>
      <c r="C69" s="17"/>
      <c r="D69" s="2643" t="s">
        <v>40</v>
      </c>
      <c r="E69" s="2641"/>
      <c r="F69" s="2641"/>
      <c r="G69" s="2642"/>
      <c r="H69" s="465">
        <f>ROUNDDOWN(SUM(H52,H53)*$B$72,0)</f>
        <v>0</v>
      </c>
      <c r="I69" s="465">
        <f>ROUNDDOWN(SUM(I52,I53)*$B$72,0)</f>
        <v>0</v>
      </c>
      <c r="J69" s="483"/>
      <c r="K69" s="466">
        <f>ROUND(SUM(K52,K53)*$B$72,0)</f>
        <v>0</v>
      </c>
      <c r="L69" s="68"/>
      <c r="M69" s="329"/>
      <c r="N69" s="2643" t="s">
        <v>40</v>
      </c>
      <c r="O69" s="2641"/>
      <c r="P69" s="2641"/>
      <c r="Q69" s="2642"/>
      <c r="R69" s="465">
        <f>ROUNDDOWN(SUM(R52,R53)*$B$72,0)</f>
        <v>0</v>
      </c>
      <c r="S69" s="465">
        <f>ROUNDDOWN(SUM(S52,S53)*$B$72,0)</f>
        <v>0</v>
      </c>
      <c r="T69" s="483"/>
      <c r="U69" s="466">
        <f>ROUND(SUM(U67,U68)*$B$72,0)</f>
        <v>0</v>
      </c>
      <c r="V69" s="68"/>
      <c r="W69" s="329"/>
      <c r="X69" s="2643" t="s">
        <v>40</v>
      </c>
      <c r="Y69" s="2641"/>
      <c r="Z69" s="2641"/>
      <c r="AA69" s="2642"/>
      <c r="AB69" s="465">
        <f>ROUNDDOWN(SUM(AB52,AB53)*$B$72,0)</f>
        <v>0</v>
      </c>
      <c r="AC69" s="465">
        <f>ROUNDDOWN(SUM(AC52,AC53)*$B$72,0)</f>
        <v>0</v>
      </c>
      <c r="AD69" s="483"/>
      <c r="AE69" s="465">
        <f>ROUNDDOWN(SUM(AE52,AE53)*$B$72,0)</f>
        <v>0</v>
      </c>
      <c r="AF69" s="68"/>
      <c r="AG69" s="583"/>
      <c r="AH69" s="2640" t="s">
        <v>40</v>
      </c>
      <c r="AI69" s="2641"/>
      <c r="AJ69" s="2641"/>
      <c r="AK69" s="2642"/>
      <c r="AL69" s="465">
        <f>ROUNDDOWN(SUM(AL52,AL53)*$B$72,0)</f>
        <v>0</v>
      </c>
      <c r="AM69" s="465">
        <f>ROUNDDOWN(SUM(AM52,AM53)*$B$72,0)</f>
        <v>0</v>
      </c>
      <c r="AN69" s="483"/>
      <c r="AO69" s="465">
        <f>ROUNDDOWN(SUM(AO52,AO53)*$B$72,0)</f>
        <v>0</v>
      </c>
      <c r="AP69" s="68"/>
      <c r="AQ69" s="329"/>
      <c r="AR69" s="2643" t="s">
        <v>40</v>
      </c>
      <c r="AS69" s="2641"/>
      <c r="AT69" s="2641"/>
      <c r="AU69" s="2642"/>
      <c r="AV69" s="465">
        <f>ROUNDDOWN(SUM(AV52,AV53)*$B$72,0)</f>
        <v>0</v>
      </c>
      <c r="AW69" s="465">
        <f>ROUNDDOWN(SUM(AW52,AW53)*$B$72,0)</f>
        <v>0</v>
      </c>
      <c r="AX69" s="483"/>
      <c r="AY69" s="465">
        <f>ROUNDDOWN(SUM(AY67,AY68)*$B$72,0)</f>
        <v>0</v>
      </c>
      <c r="AZ69" s="68"/>
      <c r="BA69" s="8"/>
      <c r="BB69" s="546">
        <f t="shared" si="0"/>
        <v>0</v>
      </c>
      <c r="BC69" s="611">
        <f t="shared" si="1"/>
        <v>0</v>
      </c>
      <c r="BD69" s="652"/>
      <c r="BE69" s="635">
        <f>SUM(BB69,BC69)</f>
        <v>0</v>
      </c>
      <c r="BF69" s="2"/>
      <c r="BG69" s="2"/>
      <c r="BH69" s="2"/>
    </row>
    <row r="70" spans="1:60" s="38" customFormat="1" ht="3" customHeight="1" x14ac:dyDescent="0.25">
      <c r="A70" s="682"/>
      <c r="B70" s="679"/>
      <c r="C70" s="683"/>
      <c r="D70" s="679"/>
      <c r="E70" s="679"/>
      <c r="F70" s="679"/>
      <c r="G70" s="679"/>
      <c r="H70" s="178"/>
      <c r="I70" s="178"/>
      <c r="J70" s="608"/>
      <c r="K70" s="684"/>
      <c r="L70" s="681"/>
      <c r="M70" s="142"/>
      <c r="N70" s="458"/>
      <c r="O70" s="458"/>
      <c r="P70" s="608"/>
      <c r="Q70" s="679"/>
      <c r="R70" s="178"/>
      <c r="S70" s="178"/>
      <c r="T70" s="608"/>
      <c r="U70" s="685"/>
      <c r="V70" s="681"/>
      <c r="W70" s="142"/>
      <c r="X70" s="458"/>
      <c r="Y70" s="458"/>
      <c r="Z70" s="608"/>
      <c r="AA70" s="679"/>
      <c r="AB70" s="178"/>
      <c r="AC70" s="178"/>
      <c r="AD70" s="608"/>
      <c r="AE70" s="685"/>
      <c r="AF70" s="681"/>
      <c r="AG70" s="608"/>
      <c r="AH70" s="686"/>
      <c r="AI70" s="608"/>
      <c r="AJ70" s="608"/>
      <c r="AK70" s="679"/>
      <c r="AL70" s="178"/>
      <c r="AM70" s="178"/>
      <c r="AN70" s="608"/>
      <c r="AO70" s="685"/>
      <c r="AP70" s="681"/>
      <c r="AQ70" s="142"/>
      <c r="AR70" s="458"/>
      <c r="AS70" s="458"/>
      <c r="AT70" s="608"/>
      <c r="AU70" s="679"/>
      <c r="AV70" s="687"/>
      <c r="AW70" s="178"/>
      <c r="AX70" s="608"/>
      <c r="AY70" s="685"/>
      <c r="AZ70" s="681"/>
      <c r="BA70" s="608"/>
      <c r="BB70" s="688"/>
      <c r="BC70" s="510"/>
      <c r="BD70" s="653"/>
      <c r="BE70" s="689"/>
      <c r="BF70" s="100"/>
      <c r="BG70" s="100"/>
      <c r="BH70" s="100"/>
    </row>
    <row r="71" spans="1:60" s="10" customFormat="1" x14ac:dyDescent="0.25">
      <c r="A71" s="251" t="s">
        <v>17</v>
      </c>
      <c r="B71" s="51"/>
      <c r="C71" s="309"/>
      <c r="D71" s="51"/>
      <c r="E71" s="51"/>
      <c r="F71" s="730"/>
      <c r="G71" s="740">
        <f>SUM(G40:G68)</f>
        <v>1</v>
      </c>
      <c r="H71" s="172">
        <f>SUM(H40,H41,H43,H44,H46,H47,H49,H50,H52,H53,H55,H56,H58,H59,H61,H62,H64,H65,H66,H67)</f>
        <v>0</v>
      </c>
      <c r="I71" s="172">
        <f>SUM(I40,I41,I43,I44,I46,I47,I49,I50,I52,I53,I55,I56,I58,I59,I61,I62,I64,I65,I66,I67)</f>
        <v>0</v>
      </c>
      <c r="J71" s="46"/>
      <c r="K71" s="172">
        <f>SUM(K40,K41,K43,K44,K46,K47,K49,K50,K52,K53,K55,K56,K58,K59,K61,K62,K64,K65,K66,K67)</f>
        <v>0</v>
      </c>
      <c r="L71" s="69"/>
      <c r="M71" s="34"/>
      <c r="N71" s="46"/>
      <c r="O71" s="46"/>
      <c r="P71" s="730"/>
      <c r="Q71" s="740">
        <f>SUM(Q40:Q68)</f>
        <v>0</v>
      </c>
      <c r="R71" s="172">
        <f>SUM(R40,R41,R43,R44,R46,R47,R49,R50,R52,R53,R55,R56,R58,R59,R61,R62,R64,R65,R66,R67)</f>
        <v>0</v>
      </c>
      <c r="S71" s="172">
        <f>SUM(S40,S41,S43,S44,S46,S47,S49,S50,S52,S53,S55,S56,S58,S59,S61,S62,S64,S65,S66,S67)</f>
        <v>0</v>
      </c>
      <c r="T71" s="46"/>
      <c r="U71" s="172">
        <f>SUM(U40,U41,U43,U44,U46,U47,U49,U50,U52,U53,U55,U56,U58,U59,U61,U62,U64,U65,U66,U67)</f>
        <v>0</v>
      </c>
      <c r="V71" s="69"/>
      <c r="W71" s="34"/>
      <c r="X71" s="46"/>
      <c r="Y71" s="46"/>
      <c r="Z71" s="730"/>
      <c r="AA71" s="740">
        <f>SUM(AA40:AA68)</f>
        <v>0</v>
      </c>
      <c r="AB71" s="172">
        <f>SUM(AB40,AB41,AB43,AB44,AB46,AB47,AB49,AB50,AB52,AB53,AB55,AB56,AB58,AB59,AB61,AB62,AB64,AB65,AB66,AB67)</f>
        <v>0</v>
      </c>
      <c r="AC71" s="172">
        <f>SUM(AC40,AC41,AC43,AC44,AC46,AC47,AC49,AC50,AC52,AC53,AC55,AC56,AC58,AC59,AC61,AC62,AC64,AC65,AC66,AC67)</f>
        <v>0</v>
      </c>
      <c r="AD71" s="46"/>
      <c r="AE71" s="172">
        <f>SUM(AE40,AE41,AE43,AE44,AE46,AE47,AE49,AE50,AE52,AE53,AE55,AE56,AE58,AE59,AE61,AE62,AE64,AE65,AE66,AE67)</f>
        <v>0</v>
      </c>
      <c r="AF71" s="69"/>
      <c r="AG71" s="419"/>
      <c r="AH71" s="512"/>
      <c r="AI71" s="46"/>
      <c r="AJ71" s="730"/>
      <c r="AK71" s="740">
        <f>SUM(AK40:AK68)</f>
        <v>0</v>
      </c>
      <c r="AL71" s="172">
        <f>SUM(AL40,AL41,AL43,AL44,AL46,AL47,AL49,AL50,AL52,AL53,AL55,AL56,AL58,AL59,AL61,AL62,AL64,AL65,AL66,AL67)</f>
        <v>0</v>
      </c>
      <c r="AM71" s="172">
        <f>SUM(AM40,AM41,AM43,AM44,AM46,AM47,AM49,AM50,AM52,AM53,AM55,AM56,AM58,AM59,AM61,AM62,AM64,AM65,AM66,AM67)</f>
        <v>0</v>
      </c>
      <c r="AN71" s="46"/>
      <c r="AO71" s="172">
        <f>SUM(AO40,AO41,AO43,AO44,AO46,AO47,AO49,AO50,AO52,AO53,AO55,AO56,AO58,AO59,AO61,AO62,AO64,AO65,AO66,AO67)</f>
        <v>0</v>
      </c>
      <c r="AP71" s="69"/>
      <c r="AQ71" s="342"/>
      <c r="AR71" s="46"/>
      <c r="AS71" s="46"/>
      <c r="AT71" s="730"/>
      <c r="AU71" s="740">
        <f>SUM(AU40:AU68)</f>
        <v>0</v>
      </c>
      <c r="AV71" s="172">
        <f>SUM(AV40,AV41,AV43,AV44,AV46,AV47,AV49,AV50,AV52,AV53,AV55,AV56,AV58,AV59,AV61,AV62,AV64,AV65,AV66,AV67)</f>
        <v>0</v>
      </c>
      <c r="AW71" s="172">
        <f>SUM(AW40,AW41,AW43,AW44,AW46,AW47,AW49,AW50,AW52,AW53,AW55,AW56,AW58,AW59,AW61,AW62,AW64,AW65,AW66,AW67)</f>
        <v>0</v>
      </c>
      <c r="AX71" s="46"/>
      <c r="AY71" s="172">
        <f>SUM(AY40,AY41,AY43,AY44,AY46,AY47,AY49,AY50,AY52,AY53,AY55,AY56,AY58,AY59,AY61,AY62,AY64,AY65,AY66,AY67)</f>
        <v>0</v>
      </c>
      <c r="AZ71" s="69"/>
      <c r="BA71" s="419"/>
      <c r="BB71" s="548">
        <f t="shared" ref="BB71:BB73" si="9">SUM(H71,R71,AB71,AL71,AV71)</f>
        <v>0</v>
      </c>
      <c r="BC71" s="612">
        <f>SUM(I71,S71,AC71,AM71,AW71)</f>
        <v>0</v>
      </c>
      <c r="BD71" s="651"/>
      <c r="BE71" s="636">
        <f>SUM(BB71,BC71)</f>
        <v>0</v>
      </c>
      <c r="BF71" s="1"/>
      <c r="BG71" s="1"/>
      <c r="BH71" s="1"/>
    </row>
    <row r="72" spans="1:60" s="10" customFormat="1" ht="15.75" thickBot="1" x14ac:dyDescent="0.3">
      <c r="A72" s="344" t="s">
        <v>18</v>
      </c>
      <c r="B72" s="134">
        <f>IF(B8="NIFA Formula",0.2461,0.304)</f>
        <v>0.30399999999999999</v>
      </c>
      <c r="C72" s="310"/>
      <c r="D72" s="80"/>
      <c r="E72" s="80"/>
      <c r="F72" s="731"/>
      <c r="G72" s="731"/>
      <c r="H72" s="287">
        <f>ROUNDDOWN(H71*$B$72,0)</f>
        <v>0</v>
      </c>
      <c r="I72" s="287">
        <f>ROUNDDOWN(I71*$B$72,0)</f>
        <v>0</v>
      </c>
      <c r="J72" s="300"/>
      <c r="K72" s="287">
        <f>ROUNDDOWN(K71*$B$72,0)</f>
        <v>0</v>
      </c>
      <c r="L72" s="46"/>
      <c r="M72" s="34"/>
      <c r="N72" s="46"/>
      <c r="O72" s="46"/>
      <c r="P72" s="731"/>
      <c r="Q72" s="731"/>
      <c r="R72" s="287">
        <f>ROUNDDOWN(R71*$B$72,0)</f>
        <v>0</v>
      </c>
      <c r="S72" s="287">
        <f>ROUNDDOWN(S71*$B$72,0)</f>
        <v>0</v>
      </c>
      <c r="T72" s="300"/>
      <c r="U72" s="287">
        <f>ROUNDDOWN(U71*$B$72,0)</f>
        <v>0</v>
      </c>
      <c r="V72" s="46"/>
      <c r="W72" s="34"/>
      <c r="X72" s="46"/>
      <c r="Y72" s="46"/>
      <c r="Z72" s="731"/>
      <c r="AA72" s="731"/>
      <c r="AB72" s="287">
        <f>ROUNDDOWN(AB71*$B$72,0)</f>
        <v>0</v>
      </c>
      <c r="AC72" s="287">
        <f>ROUNDDOWN(AC71*$B$72,0)</f>
        <v>0</v>
      </c>
      <c r="AD72" s="300"/>
      <c r="AE72" s="287">
        <f>ROUNDDOWN(AE71*$B$72,0)</f>
        <v>0</v>
      </c>
      <c r="AF72" s="46"/>
      <c r="AG72" s="419"/>
      <c r="AH72" s="512"/>
      <c r="AI72" s="46"/>
      <c r="AJ72" s="731"/>
      <c r="AK72" s="731"/>
      <c r="AL72" s="287">
        <f>ROUNDDOWN(AL71*$B$72,0)</f>
        <v>0</v>
      </c>
      <c r="AM72" s="287">
        <f>ROUNDDOWN(AM71*$B$72,0)</f>
        <v>0</v>
      </c>
      <c r="AN72" s="300"/>
      <c r="AO72" s="287">
        <f>ROUNDDOWN(AO71*$B$72,0)</f>
        <v>0</v>
      </c>
      <c r="AP72" s="46"/>
      <c r="AQ72" s="34"/>
      <c r="AR72" s="46"/>
      <c r="AS72" s="46"/>
      <c r="AT72" s="731"/>
      <c r="AU72" s="731"/>
      <c r="AV72" s="287">
        <f>ROUNDDOWN(AV71*$B$72,0)</f>
        <v>0</v>
      </c>
      <c r="AW72" s="287">
        <f>ROUNDDOWN(AW71*$B$72,0)</f>
        <v>0</v>
      </c>
      <c r="AX72" s="300"/>
      <c r="AY72" s="287">
        <f>ROUNDDOWN(AY71*$B$72,0)</f>
        <v>0</v>
      </c>
      <c r="AZ72" s="46"/>
      <c r="BA72" s="419"/>
      <c r="BB72" s="549">
        <f t="shared" si="9"/>
        <v>0</v>
      </c>
      <c r="BC72" s="613">
        <f>SUM(I72,S72,AC72,AM72,AW72)</f>
        <v>0</v>
      </c>
      <c r="BD72" s="651"/>
      <c r="BE72" s="637">
        <f>SUM(BB72,BC72)</f>
        <v>0</v>
      </c>
      <c r="BF72" s="1"/>
      <c r="BG72" s="1"/>
    </row>
    <row r="73" spans="1:60" ht="15.75" thickTop="1" x14ac:dyDescent="0.25">
      <c r="A73" s="251" t="s">
        <v>19</v>
      </c>
      <c r="B73" s="51"/>
      <c r="C73" s="309"/>
      <c r="D73" s="51"/>
      <c r="E73" s="51"/>
      <c r="F73" s="51"/>
      <c r="G73" s="51"/>
      <c r="H73" s="280">
        <f>SUM(H71:H72)</f>
        <v>0</v>
      </c>
      <c r="I73" s="494">
        <f t="shared" ref="I73:AO73" si="10">SUM(I71:I72)</f>
        <v>0</v>
      </c>
      <c r="J73" s="46"/>
      <c r="K73" s="495">
        <f t="shared" si="10"/>
        <v>0</v>
      </c>
      <c r="L73" s="69"/>
      <c r="M73" s="29"/>
      <c r="N73" s="43"/>
      <c r="O73" s="43"/>
      <c r="P73" s="43"/>
      <c r="Q73" s="43"/>
      <c r="R73" s="280">
        <f t="shared" si="10"/>
        <v>0</v>
      </c>
      <c r="S73" s="280">
        <f t="shared" si="10"/>
        <v>0</v>
      </c>
      <c r="T73" s="46"/>
      <c r="U73" s="494">
        <f t="shared" si="10"/>
        <v>0</v>
      </c>
      <c r="V73" s="69"/>
      <c r="W73" s="29"/>
      <c r="X73" s="43"/>
      <c r="Y73" s="43"/>
      <c r="Z73" s="43"/>
      <c r="AA73" s="43"/>
      <c r="AB73" s="172">
        <f t="shared" si="10"/>
        <v>0</v>
      </c>
      <c r="AC73" s="172">
        <f t="shared" si="10"/>
        <v>0</v>
      </c>
      <c r="AD73" s="46"/>
      <c r="AE73" s="494">
        <f t="shared" si="10"/>
        <v>0</v>
      </c>
      <c r="AF73" s="69"/>
      <c r="AG73" s="30"/>
      <c r="AH73" s="520"/>
      <c r="AI73" s="43"/>
      <c r="AJ73" s="43"/>
      <c r="AK73" s="43"/>
      <c r="AL73" s="172">
        <f t="shared" si="10"/>
        <v>0</v>
      </c>
      <c r="AM73" s="172">
        <f t="shared" si="10"/>
        <v>0</v>
      </c>
      <c r="AN73" s="46"/>
      <c r="AO73" s="494">
        <f t="shared" si="10"/>
        <v>0</v>
      </c>
      <c r="AP73" s="69"/>
      <c r="AQ73" s="342"/>
      <c r="AR73" s="43"/>
      <c r="AS73" s="43"/>
      <c r="AT73" s="43"/>
      <c r="AU73" s="43"/>
      <c r="AV73" s="86">
        <f t="shared" ref="AV73:AY73" si="11">SUM(AV71:AV72)</f>
        <v>0</v>
      </c>
      <c r="AW73" s="172">
        <f t="shared" si="11"/>
        <v>0</v>
      </c>
      <c r="AX73" s="46"/>
      <c r="AY73" s="494">
        <f t="shared" si="11"/>
        <v>0</v>
      </c>
      <c r="AZ73" s="69"/>
      <c r="BA73" s="30"/>
      <c r="BB73" s="675">
        <f t="shared" si="9"/>
        <v>0</v>
      </c>
      <c r="BC73" s="676">
        <f>SUM(I73,S73,AC73,AM73,AW73)</f>
        <v>0</v>
      </c>
      <c r="BD73" s="651"/>
      <c r="BE73" s="636">
        <f>SUM(BB73,BC73)</f>
        <v>0</v>
      </c>
      <c r="BF73" s="2"/>
      <c r="BG73" s="2"/>
    </row>
    <row r="74" spans="1:60" s="38" customFormat="1" ht="3" customHeight="1" x14ac:dyDescent="0.25">
      <c r="A74" s="249"/>
      <c r="B74" s="4"/>
      <c r="C74" s="307"/>
      <c r="D74" s="678"/>
      <c r="E74" s="679"/>
      <c r="F74" s="679"/>
      <c r="G74" s="679"/>
      <c r="H74" s="608"/>
      <c r="I74" s="608"/>
      <c r="J74" s="608"/>
      <c r="K74" s="680"/>
      <c r="L74" s="186"/>
      <c r="M74" s="20"/>
      <c r="N74" s="345"/>
      <c r="O74" s="458"/>
      <c r="P74" s="142"/>
      <c r="Q74" s="178"/>
      <c r="R74" s="178"/>
      <c r="S74" s="178"/>
      <c r="T74" s="178"/>
      <c r="U74" s="185"/>
      <c r="V74" s="186"/>
      <c r="W74" s="337"/>
      <c r="X74" s="187"/>
      <c r="Y74" s="187"/>
      <c r="Z74" s="154"/>
      <c r="AA74" s="154"/>
      <c r="AB74" s="283"/>
      <c r="AC74" s="283"/>
      <c r="AD74" s="608"/>
      <c r="AE74" s="284"/>
      <c r="AF74" s="186"/>
      <c r="AG74" s="154"/>
      <c r="AH74" s="590"/>
      <c r="AI74" s="154"/>
      <c r="AJ74" s="154"/>
      <c r="AK74" s="154"/>
      <c r="AL74" s="188"/>
      <c r="AM74" s="188"/>
      <c r="AN74" s="8"/>
      <c r="AO74" s="186"/>
      <c r="AP74" s="186"/>
      <c r="AQ74" s="337"/>
      <c r="AR74" s="187"/>
      <c r="AS74" s="187"/>
      <c r="AT74" s="154"/>
      <c r="AU74" s="154"/>
      <c r="AV74" s="188"/>
      <c r="AW74" s="188"/>
      <c r="AX74" s="608"/>
      <c r="AY74" s="186"/>
      <c r="AZ74" s="186"/>
      <c r="BA74" s="154"/>
      <c r="BB74" s="550"/>
      <c r="BC74" s="614"/>
      <c r="BD74" s="653"/>
      <c r="BE74" s="252"/>
      <c r="BF74" s="100"/>
      <c r="BG74" s="100"/>
    </row>
    <row r="75" spans="1:60" x14ac:dyDescent="0.25">
      <c r="A75" s="253" t="s">
        <v>142</v>
      </c>
      <c r="B75" s="576" t="s">
        <v>140</v>
      </c>
      <c r="C75" s="306"/>
      <c r="D75" s="274" t="s">
        <v>39</v>
      </c>
      <c r="E75" s="274" t="s">
        <v>145</v>
      </c>
      <c r="F75" s="732" t="s">
        <v>42</v>
      </c>
      <c r="G75" s="748"/>
      <c r="H75" s="42"/>
      <c r="I75" s="42"/>
      <c r="J75" s="42"/>
      <c r="K75" s="143"/>
      <c r="L75" s="43"/>
      <c r="M75" s="20"/>
      <c r="N75" s="275" t="s">
        <v>39</v>
      </c>
      <c r="O75" s="275" t="s">
        <v>145</v>
      </c>
      <c r="P75" s="732" t="s">
        <v>42</v>
      </c>
      <c r="Q75" s="748"/>
      <c r="R75" s="42"/>
      <c r="S75" s="42"/>
      <c r="T75" s="42"/>
      <c r="U75" s="52"/>
      <c r="V75" s="43"/>
      <c r="W75" s="20"/>
      <c r="X75" s="275" t="s">
        <v>39</v>
      </c>
      <c r="Y75" s="275" t="s">
        <v>145</v>
      </c>
      <c r="Z75" s="732" t="s">
        <v>42</v>
      </c>
      <c r="AA75" s="748"/>
      <c r="AB75" s="753"/>
      <c r="AC75" s="42"/>
      <c r="AD75" s="42"/>
      <c r="AE75" s="43"/>
      <c r="AF75" s="778"/>
      <c r="AG75" s="8"/>
      <c r="AH75" s="591" t="s">
        <v>39</v>
      </c>
      <c r="AI75" s="276" t="s">
        <v>145</v>
      </c>
      <c r="AJ75" s="735" t="s">
        <v>42</v>
      </c>
      <c r="AK75" s="748"/>
      <c r="AL75" s="42"/>
      <c r="AM75" s="42"/>
      <c r="AN75" s="42"/>
      <c r="AO75" s="43"/>
      <c r="AP75" s="43"/>
      <c r="AQ75" s="20"/>
      <c r="AR75" s="338" t="s">
        <v>39</v>
      </c>
      <c r="AS75" s="338" t="s">
        <v>145</v>
      </c>
      <c r="AT75" s="735" t="s">
        <v>42</v>
      </c>
      <c r="AU75" s="748"/>
      <c r="AV75" s="42"/>
      <c r="AW75" s="42"/>
      <c r="AX75" s="42"/>
      <c r="AY75" s="43"/>
      <c r="AZ75" s="43"/>
      <c r="BA75" s="8"/>
      <c r="BB75" s="511"/>
      <c r="BC75" s="504"/>
      <c r="BD75" s="651"/>
      <c r="BE75" s="254"/>
      <c r="BF75" s="2"/>
      <c r="BG75" s="2"/>
    </row>
    <row r="76" spans="1:60" ht="3" customHeight="1" x14ac:dyDescent="0.25">
      <c r="A76" s="253"/>
      <c r="B76" s="576"/>
      <c r="C76" s="306"/>
      <c r="D76" s="18"/>
      <c r="E76" s="18"/>
      <c r="F76" s="733"/>
      <c r="G76" s="749"/>
      <c r="H76" s="42"/>
      <c r="I76" s="42"/>
      <c r="J76" s="42"/>
      <c r="K76" s="143"/>
      <c r="L76" s="43"/>
      <c r="M76" s="20"/>
      <c r="N76" s="21"/>
      <c r="O76" s="21"/>
      <c r="P76" s="8"/>
      <c r="Q76" s="750"/>
      <c r="R76" s="42"/>
      <c r="S76" s="42"/>
      <c r="T76" s="42"/>
      <c r="U76" s="43"/>
      <c r="V76" s="43"/>
      <c r="W76" s="20"/>
      <c r="X76" s="21"/>
      <c r="Y76" s="21"/>
      <c r="Z76" s="8"/>
      <c r="AA76" s="365"/>
      <c r="AB76" s="42"/>
      <c r="AC76" s="42"/>
      <c r="AD76" s="42"/>
      <c r="AE76" s="43"/>
      <c r="AF76" s="43"/>
      <c r="AG76" s="8"/>
      <c r="AH76" s="592"/>
      <c r="AI76" s="20"/>
      <c r="AJ76" s="8"/>
      <c r="AK76" s="750"/>
      <c r="AL76" s="42"/>
      <c r="AM76" s="42"/>
      <c r="AN76" s="42"/>
      <c r="AO76" s="43"/>
      <c r="AP76" s="43"/>
      <c r="AQ76" s="20"/>
      <c r="AR76" s="339"/>
      <c r="AS76" s="339"/>
      <c r="AT76" s="608"/>
      <c r="AU76" s="750"/>
      <c r="AV76" s="42"/>
      <c r="AW76" s="42"/>
      <c r="AX76" s="42"/>
      <c r="AY76" s="43"/>
      <c r="AZ76" s="43"/>
      <c r="BA76" s="8"/>
      <c r="BB76" s="515"/>
      <c r="BC76" s="615"/>
      <c r="BD76" s="651"/>
      <c r="BE76" s="255"/>
    </row>
    <row r="77" spans="1:60" x14ac:dyDescent="0.25">
      <c r="A77" s="247"/>
      <c r="B77" s="192"/>
      <c r="C77" s="311"/>
      <c r="D77" s="463">
        <v>0</v>
      </c>
      <c r="E77" s="469">
        <f>IF(AND($N$5&lt;7,$P$5&lt;&gt;$P$6),7-$N$5,IF($P$5=$P$6,$N$6-$N$5+1,12+7-$N$5))</f>
        <v>6</v>
      </c>
      <c r="F77" s="734">
        <v>0</v>
      </c>
      <c r="G77" s="747"/>
      <c r="H77" s="158">
        <v>0</v>
      </c>
      <c r="I77" s="445">
        <f t="shared" ref="I77:I82" si="12">ROUNDDOWN(K77-H77,0)</f>
        <v>0</v>
      </c>
      <c r="J77" s="482"/>
      <c r="K77" s="464">
        <f t="shared" ref="K77:K82" si="13">ROUNDDOWN((D77*E77*F77/12),0)</f>
        <v>0</v>
      </c>
      <c r="L77" s="69"/>
      <c r="M77" s="328"/>
      <c r="N77" s="455">
        <f>IF(R30=FALSE,D77,SUM(D77,(D77*D13/100)))</f>
        <v>0</v>
      </c>
      <c r="O77" s="469">
        <f>IF(AND($N$5&lt;7,$P$5&lt;&gt;$P$6),7-$N$5,IF($P$5=$P$6,$N$6-$N$5+1,12+7-$N$5))</f>
        <v>6</v>
      </c>
      <c r="P77" s="734">
        <v>0</v>
      </c>
      <c r="Q77" s="747"/>
      <c r="R77" s="158">
        <v>0</v>
      </c>
      <c r="S77" s="445">
        <f t="shared" ref="S77:S82" si="14">ROUNDDOWN(U77-R77,0)</f>
        <v>0</v>
      </c>
      <c r="T77" s="482"/>
      <c r="U77" s="464">
        <f t="shared" ref="U77:U82" si="15">ROUNDDOWN((N77*O77*P77/12),0)</f>
        <v>0</v>
      </c>
      <c r="V77" s="69"/>
      <c r="W77" s="328"/>
      <c r="X77" s="455">
        <f>IF(AC30=FALSE,N77,SUM(N77,(N77*D13/100)))</f>
        <v>0</v>
      </c>
      <c r="Y77" s="469">
        <f>IF(AND($N$5&lt;7,$P$5&lt;&gt;$P$6),7-$N$5,IF($P$5=$P$6,$N$6-$N$5+1,12+7-$N$5))</f>
        <v>6</v>
      </c>
      <c r="Z77" s="734">
        <v>0</v>
      </c>
      <c r="AA77" s="752"/>
      <c r="AB77" s="704">
        <v>0</v>
      </c>
      <c r="AC77" s="445">
        <f t="shared" ref="AC77:AC82" si="16">ROUNDDOWN(AE77-AB77,0)</f>
        <v>0</v>
      </c>
      <c r="AD77" s="482"/>
      <c r="AE77" s="464">
        <f t="shared" ref="AE77:AE82" si="17">ROUNDDOWN((X77*Y77*Z77/12),0)</f>
        <v>0</v>
      </c>
      <c r="AF77" s="69"/>
      <c r="AG77" s="539"/>
      <c r="AH77" s="593">
        <f>IF(AM30=FALSE,X77,SUM(X77,(X77*D13/100)))</f>
        <v>0</v>
      </c>
      <c r="AI77" s="469">
        <f>IF(AND($N$5&lt;7,$P$5&lt;&gt;$P$6),7-$N$5,IF($P$5=$P$6,$N$6-$N$5+1,12+7-$N$5))</f>
        <v>6</v>
      </c>
      <c r="AJ77" s="734">
        <v>0</v>
      </c>
      <c r="AK77" s="747"/>
      <c r="AL77" s="158">
        <v>0</v>
      </c>
      <c r="AM77" s="445">
        <f t="shared" ref="AM77:AM82" si="18">ROUNDDOWN(AO77-AL77,0)</f>
        <v>0</v>
      </c>
      <c r="AN77" s="482"/>
      <c r="AO77" s="464">
        <f t="shared" ref="AO77:AO82" si="19">ROUNDDOWN((AH77*AI77*AJ77/12),0)</f>
        <v>0</v>
      </c>
      <c r="AP77" s="69"/>
      <c r="AQ77" s="340"/>
      <c r="AR77" s="455">
        <f>IF(AV31=FALSE,AH77,SUM(AH77,(AH77*D13/100)))</f>
        <v>0</v>
      </c>
      <c r="AS77" s="469">
        <f>IF(AND($N$5&lt;7,$P$5&lt;&gt;$P$6),7-$N$5,IF($P$5=$P$6,$N$6-$N$5+1,12+7-$N$5))</f>
        <v>6</v>
      </c>
      <c r="AT77" s="734">
        <v>0</v>
      </c>
      <c r="AU77" s="747"/>
      <c r="AV77" s="158">
        <v>0</v>
      </c>
      <c r="AW77" s="445">
        <f t="shared" ref="AW77:AW82" si="20">ROUNDDOWN(AY77-AV77,0)</f>
        <v>0</v>
      </c>
      <c r="AX77" s="482"/>
      <c r="AY77" s="464">
        <f t="shared" ref="AY77:AY82" si="21">ROUNDDOWN((AR77*AS77*AT77/12),0)</f>
        <v>0</v>
      </c>
      <c r="AZ77" s="69"/>
      <c r="BA77" s="539"/>
      <c r="BB77" s="545">
        <f t="shared" ref="BB77:BB82" si="22">SUM(H77,R77,AB77,AL77,AV77)</f>
        <v>0</v>
      </c>
      <c r="BC77" s="609">
        <f t="shared" ref="BC77:BC82" si="23">SUM(I77,S77,AC77,AM77,AW77)</f>
        <v>0</v>
      </c>
      <c r="BD77" s="651"/>
      <c r="BE77" s="638">
        <f t="shared" si="2"/>
        <v>0</v>
      </c>
    </row>
    <row r="78" spans="1:60" x14ac:dyDescent="0.25">
      <c r="A78" s="760">
        <f>IF(N5&lt;&gt;7,A77,"")</f>
        <v>0</v>
      </c>
      <c r="B78" s="461"/>
      <c r="C78" s="311"/>
      <c r="D78" s="467">
        <f>IF($R$30=FALSE,D77,SUM(D77,(D77*$D$13/100)))</f>
        <v>0</v>
      </c>
      <c r="E78" s="456">
        <f>IF($P$5&lt;&gt;$P$6,12-E77,0)</f>
        <v>6</v>
      </c>
      <c r="F78" s="734">
        <v>0</v>
      </c>
      <c r="G78" s="747"/>
      <c r="H78" s="158">
        <v>0</v>
      </c>
      <c r="I78" s="445">
        <f t="shared" si="12"/>
        <v>0</v>
      </c>
      <c r="J78" s="482"/>
      <c r="K78" s="464">
        <f t="shared" si="13"/>
        <v>0</v>
      </c>
      <c r="L78" s="176">
        <f>SUM(K77,K78)</f>
        <v>0</v>
      </c>
      <c r="M78" s="328"/>
      <c r="N78" s="467">
        <f>IF($AC$30=FALSE,N77,SUM(N77,(N77*$D$13/100)))</f>
        <v>0</v>
      </c>
      <c r="O78" s="456">
        <f>IF($P$5&lt;&gt;$P$6,12-O77,0)</f>
        <v>6</v>
      </c>
      <c r="P78" s="734">
        <v>0</v>
      </c>
      <c r="Q78" s="747"/>
      <c r="R78" s="158">
        <v>0</v>
      </c>
      <c r="S78" s="479">
        <f t="shared" si="14"/>
        <v>0</v>
      </c>
      <c r="T78" s="300"/>
      <c r="U78" s="480">
        <f t="shared" si="15"/>
        <v>0</v>
      </c>
      <c r="V78" s="176">
        <f>SUM(U77,U78)</f>
        <v>0</v>
      </c>
      <c r="W78" s="328"/>
      <c r="X78" s="467">
        <f>IF($AC$30=FALSE,X77,SUM(X77,(X77*$D$13/100)))</f>
        <v>0</v>
      </c>
      <c r="Y78" s="456">
        <f>IF($P$5&lt;&gt;$P$6,12-Y77,0)</f>
        <v>6</v>
      </c>
      <c r="Z78" s="734">
        <v>0</v>
      </c>
      <c r="AA78" s="752"/>
      <c r="AB78" s="704">
        <v>0</v>
      </c>
      <c r="AC78" s="445">
        <f t="shared" si="16"/>
        <v>0</v>
      </c>
      <c r="AD78" s="482"/>
      <c r="AE78" s="464">
        <f t="shared" si="17"/>
        <v>0</v>
      </c>
      <c r="AF78" s="176">
        <f>SUM(AE77,AE78)</f>
        <v>0</v>
      </c>
      <c r="AG78" s="539"/>
      <c r="AH78" s="594">
        <f>IF($AC$30=FALSE,AH77,SUM(AH77,(AH77*$D$13/100)))</f>
        <v>0</v>
      </c>
      <c r="AI78" s="456">
        <f>IF($P$5&lt;&gt;$P$6,12-AI77,0)</f>
        <v>6</v>
      </c>
      <c r="AJ78" s="734">
        <v>0</v>
      </c>
      <c r="AK78" s="747"/>
      <c r="AL78" s="158">
        <v>0</v>
      </c>
      <c r="AM78" s="445">
        <f t="shared" si="18"/>
        <v>0</v>
      </c>
      <c r="AN78" s="482"/>
      <c r="AO78" s="464">
        <f t="shared" si="19"/>
        <v>0</v>
      </c>
      <c r="AP78" s="176">
        <f>SUM(AO77,AO78)</f>
        <v>0</v>
      </c>
      <c r="AQ78" s="340"/>
      <c r="AR78" s="467">
        <f>IF($AC$30=FALSE,AR77,SUM(AR77,(AR77*$D$13/100)))</f>
        <v>0</v>
      </c>
      <c r="AS78" s="456">
        <f>IF($P$5&lt;&gt;$P$6,12-AS77,0)</f>
        <v>6</v>
      </c>
      <c r="AT78" s="734">
        <v>0</v>
      </c>
      <c r="AU78" s="747"/>
      <c r="AV78" s="158">
        <v>0</v>
      </c>
      <c r="AW78" s="445">
        <f t="shared" si="20"/>
        <v>0</v>
      </c>
      <c r="AX78" s="482"/>
      <c r="AY78" s="464">
        <f t="shared" si="21"/>
        <v>0</v>
      </c>
      <c r="AZ78" s="176">
        <f>SUM(AY77,AY78)</f>
        <v>0</v>
      </c>
      <c r="BA78" s="539"/>
      <c r="BB78" s="545">
        <f t="shared" si="22"/>
        <v>0</v>
      </c>
      <c r="BC78" s="609">
        <f t="shared" si="23"/>
        <v>0</v>
      </c>
      <c r="BD78" s="651"/>
      <c r="BE78" s="638">
        <f t="shared" si="2"/>
        <v>0</v>
      </c>
    </row>
    <row r="79" spans="1:60" x14ac:dyDescent="0.25">
      <c r="A79" s="247"/>
      <c r="B79" s="192"/>
      <c r="C79" s="311"/>
      <c r="D79" s="463">
        <v>0</v>
      </c>
      <c r="E79" s="469">
        <f>IF(AND($N$5&lt;7,$P$5&lt;&gt;$P$6),7-$N$5,IF($P$5=$P$6,$N$6-$N$5+1,12+7-$N$5))</f>
        <v>6</v>
      </c>
      <c r="F79" s="734">
        <v>0</v>
      </c>
      <c r="G79" s="747"/>
      <c r="H79" s="158">
        <v>0</v>
      </c>
      <c r="I79" s="445">
        <f t="shared" si="12"/>
        <v>0</v>
      </c>
      <c r="J79" s="482"/>
      <c r="K79" s="464">
        <f t="shared" si="13"/>
        <v>0</v>
      </c>
      <c r="L79" s="69"/>
      <c r="M79" s="328"/>
      <c r="N79" s="470">
        <f>IF(R30=FALSE,D79,SUM(D79,(D79*D13/100)))</f>
        <v>0</v>
      </c>
      <c r="O79" s="469">
        <f>IF(AND($N$5&lt;7,$P$5&lt;&gt;$P$6),7-$N$5,IF($P$5=$P$6,$N$6-$N$5+1,12+7-$N$5))</f>
        <v>6</v>
      </c>
      <c r="P79" s="734">
        <v>0</v>
      </c>
      <c r="Q79" s="747"/>
      <c r="R79" s="158">
        <v>0</v>
      </c>
      <c r="S79" s="479">
        <f t="shared" si="14"/>
        <v>0</v>
      </c>
      <c r="T79" s="563"/>
      <c r="U79" s="480">
        <f t="shared" si="15"/>
        <v>0</v>
      </c>
      <c r="V79" s="69"/>
      <c r="W79" s="328"/>
      <c r="X79" s="455">
        <f>IF(AC30=FALSE,N79,SUM(N79,(N79*D13/100)))</f>
        <v>0</v>
      </c>
      <c r="Y79" s="469">
        <f>IF(AND($N$5&lt;7,$P$5&lt;&gt;$P$6),7-$N$5,IF($P$5=$P$6,$N$6-$N$5+1,12+7-$N$5))</f>
        <v>6</v>
      </c>
      <c r="Z79" s="734">
        <v>0</v>
      </c>
      <c r="AA79" s="752"/>
      <c r="AB79" s="704">
        <v>0</v>
      </c>
      <c r="AC79" s="445">
        <f t="shared" si="16"/>
        <v>0</v>
      </c>
      <c r="AD79" s="482"/>
      <c r="AE79" s="464">
        <f t="shared" si="17"/>
        <v>0</v>
      </c>
      <c r="AF79" s="69"/>
      <c r="AG79" s="539"/>
      <c r="AH79" s="593">
        <f>IF(AM30=FALSE,X79,SUM(X79,(X79*D13/100)))</f>
        <v>0</v>
      </c>
      <c r="AI79" s="469">
        <f>IF(AND($N$5&lt;7,$P$5&lt;&gt;$P$6),7-$N$5,IF($P$5=$P$6,$N$6-$N$5+1,12+7-$N$5))</f>
        <v>6</v>
      </c>
      <c r="AJ79" s="734">
        <v>0</v>
      </c>
      <c r="AK79" s="747"/>
      <c r="AL79" s="158">
        <v>0</v>
      </c>
      <c r="AM79" s="445">
        <f t="shared" si="18"/>
        <v>0</v>
      </c>
      <c r="AN79" s="482"/>
      <c r="AO79" s="464">
        <f t="shared" si="19"/>
        <v>0</v>
      </c>
      <c r="AP79" s="69"/>
      <c r="AQ79" s="340"/>
      <c r="AR79" s="455">
        <f>IF(AV31=FALSE,AH79,SUM(AH79,(AH79*D13/100)))</f>
        <v>0</v>
      </c>
      <c r="AS79" s="469">
        <f>IF(AND($N$5&lt;7,$P$5&lt;&gt;$P$6),7-$N$5,IF($P$5=$P$6,$N$6-$N$5+1,12+7-$N$5))</f>
        <v>6</v>
      </c>
      <c r="AT79" s="734">
        <v>0</v>
      </c>
      <c r="AU79" s="747"/>
      <c r="AV79" s="158">
        <v>0</v>
      </c>
      <c r="AW79" s="445">
        <f t="shared" si="20"/>
        <v>0</v>
      </c>
      <c r="AX79" s="482"/>
      <c r="AY79" s="464">
        <f t="shared" si="21"/>
        <v>0</v>
      </c>
      <c r="AZ79" s="69"/>
      <c r="BA79" s="539"/>
      <c r="BB79" s="545">
        <f t="shared" si="22"/>
        <v>0</v>
      </c>
      <c r="BC79" s="609">
        <f t="shared" si="23"/>
        <v>0</v>
      </c>
      <c r="BD79" s="651"/>
      <c r="BE79" s="638">
        <f t="shared" si="2"/>
        <v>0</v>
      </c>
      <c r="BG79" s="434"/>
    </row>
    <row r="80" spans="1:60" x14ac:dyDescent="0.25">
      <c r="A80" s="760">
        <f>IF(N5&lt;&gt;7,A79,"")</f>
        <v>0</v>
      </c>
      <c r="B80" s="461"/>
      <c r="C80" s="311"/>
      <c r="D80" s="467">
        <f>IF($R$30=FALSE,D79,SUM(D79,(D79*$D$13/100)))</f>
        <v>0</v>
      </c>
      <c r="E80" s="456">
        <f>IF($P$5&lt;&gt;$P$6,12-E79,0)</f>
        <v>6</v>
      </c>
      <c r="F80" s="734">
        <v>0</v>
      </c>
      <c r="G80" s="747"/>
      <c r="H80" s="158">
        <v>0</v>
      </c>
      <c r="I80" s="445">
        <f t="shared" si="12"/>
        <v>0</v>
      </c>
      <c r="J80" s="482"/>
      <c r="K80" s="464">
        <f t="shared" si="13"/>
        <v>0</v>
      </c>
      <c r="L80" s="176">
        <f>SUM(K79,K80)</f>
        <v>0</v>
      </c>
      <c r="M80" s="328"/>
      <c r="N80" s="467">
        <f>IF($AC$30=FALSE,N79,SUM(N79,(N79*$D$13/100)))</f>
        <v>0</v>
      </c>
      <c r="O80" s="456">
        <f>IF($P$5&lt;&gt;$P$6,12-O79,0)</f>
        <v>6</v>
      </c>
      <c r="P80" s="734">
        <v>0</v>
      </c>
      <c r="Q80" s="747"/>
      <c r="R80" s="158">
        <v>0</v>
      </c>
      <c r="S80" s="479">
        <f t="shared" si="14"/>
        <v>0</v>
      </c>
      <c r="T80" s="300"/>
      <c r="U80" s="480">
        <f t="shared" si="15"/>
        <v>0</v>
      </c>
      <c r="V80" s="176">
        <f>SUM(U79,U80)</f>
        <v>0</v>
      </c>
      <c r="W80" s="328"/>
      <c r="X80" s="467">
        <f>IF($AC$30=FALSE,X79,SUM(X79,(X79*$D$13/100)))</f>
        <v>0</v>
      </c>
      <c r="Y80" s="456">
        <f>IF($P$5&lt;&gt;$P$6,12-Y79,0)</f>
        <v>6</v>
      </c>
      <c r="Z80" s="734">
        <v>0</v>
      </c>
      <c r="AA80" s="752"/>
      <c r="AB80" s="704">
        <v>0</v>
      </c>
      <c r="AC80" s="445">
        <f t="shared" si="16"/>
        <v>0</v>
      </c>
      <c r="AD80" s="482"/>
      <c r="AE80" s="464">
        <f t="shared" si="17"/>
        <v>0</v>
      </c>
      <c r="AF80" s="176">
        <f>SUM(AE79,AE80)</f>
        <v>0</v>
      </c>
      <c r="AG80" s="539"/>
      <c r="AH80" s="594">
        <f>IF($AC$30=FALSE,AH79,SUM(AH79,(AH79*$D$13/100)))</f>
        <v>0</v>
      </c>
      <c r="AI80" s="456">
        <f>IF($P$5&lt;&gt;$P$6,12-AI79,0)</f>
        <v>6</v>
      </c>
      <c r="AJ80" s="734">
        <v>0</v>
      </c>
      <c r="AK80" s="747"/>
      <c r="AL80" s="158">
        <v>0</v>
      </c>
      <c r="AM80" s="445">
        <f t="shared" si="18"/>
        <v>0</v>
      </c>
      <c r="AN80" s="482"/>
      <c r="AO80" s="464">
        <f t="shared" si="19"/>
        <v>0</v>
      </c>
      <c r="AP80" s="176">
        <f>SUM(AO79,AO80)</f>
        <v>0</v>
      </c>
      <c r="AQ80" s="340"/>
      <c r="AR80" s="467">
        <f>IF($AC$30=FALSE,AR79,SUM(AR79,(AR79*$D$13/100)))</f>
        <v>0</v>
      </c>
      <c r="AS80" s="456">
        <f>IF($P$5&lt;&gt;$P$6,12-AS79,0)</f>
        <v>6</v>
      </c>
      <c r="AT80" s="734">
        <v>0</v>
      </c>
      <c r="AU80" s="747"/>
      <c r="AV80" s="158">
        <v>0</v>
      </c>
      <c r="AW80" s="445">
        <f t="shared" si="20"/>
        <v>0</v>
      </c>
      <c r="AX80" s="482"/>
      <c r="AY80" s="464">
        <f t="shared" si="21"/>
        <v>0</v>
      </c>
      <c r="AZ80" s="176">
        <f>SUM(AY79,AY80)</f>
        <v>0</v>
      </c>
      <c r="BA80" s="539"/>
      <c r="BB80" s="545">
        <f t="shared" si="22"/>
        <v>0</v>
      </c>
      <c r="BC80" s="609">
        <f t="shared" si="23"/>
        <v>0</v>
      </c>
      <c r="BD80" s="651"/>
      <c r="BE80" s="638">
        <f t="shared" si="2"/>
        <v>0</v>
      </c>
      <c r="BG80" s="434"/>
    </row>
    <row r="81" spans="1:59" x14ac:dyDescent="0.25">
      <c r="A81" s="247"/>
      <c r="B81" s="272"/>
      <c r="C81" s="312"/>
      <c r="D81" s="463">
        <v>0</v>
      </c>
      <c r="E81" s="469">
        <f>IF(AND($N$5&lt;7,$P$5&lt;&gt;$P$6),7-$N$5,IF($P$5=$P$6,$N$6-$N$5+1,12+7-$N$5))</f>
        <v>6</v>
      </c>
      <c r="F81" s="734">
        <v>0</v>
      </c>
      <c r="G81" s="747"/>
      <c r="H81" s="158">
        <v>0</v>
      </c>
      <c r="I81" s="445">
        <f t="shared" si="12"/>
        <v>0</v>
      </c>
      <c r="J81" s="482"/>
      <c r="K81" s="464">
        <f t="shared" si="13"/>
        <v>0</v>
      </c>
      <c r="L81" s="69"/>
      <c r="M81" s="328"/>
      <c r="N81" s="470">
        <f>IF(R30=FALSE,D81,SUM(D81,(D81*D13/100)))</f>
        <v>0</v>
      </c>
      <c r="O81" s="469">
        <f>IF(AND($N$5&lt;7,$P$5&lt;&gt;$P$6),7-$N$5,IF($P$5=$P$6,$N$6-$N$5+1,12+7-$N$5))</f>
        <v>6</v>
      </c>
      <c r="P81" s="734">
        <v>0</v>
      </c>
      <c r="Q81" s="747"/>
      <c r="R81" s="158">
        <v>0</v>
      </c>
      <c r="S81" s="479">
        <f t="shared" si="14"/>
        <v>0</v>
      </c>
      <c r="T81" s="563"/>
      <c r="U81" s="480">
        <f t="shared" si="15"/>
        <v>0</v>
      </c>
      <c r="V81" s="69"/>
      <c r="W81" s="328"/>
      <c r="X81" s="455">
        <f>IF(AC30=FALSE,N81,SUM(N81,(N81*D13/100)))</f>
        <v>0</v>
      </c>
      <c r="Y81" s="469">
        <f>IF(AND($N$5&lt;7,$P$5&lt;&gt;$P$6),7-$N$5,IF($P$5=$P$6,$N$6-$N$5+1,12+7-$N$5))</f>
        <v>6</v>
      </c>
      <c r="Z81" s="734">
        <v>0</v>
      </c>
      <c r="AA81" s="752"/>
      <c r="AB81" s="704">
        <v>0</v>
      </c>
      <c r="AC81" s="445">
        <f t="shared" si="16"/>
        <v>0</v>
      </c>
      <c r="AD81" s="482"/>
      <c r="AE81" s="464">
        <f t="shared" si="17"/>
        <v>0</v>
      </c>
      <c r="AF81" s="69"/>
      <c r="AG81" s="539"/>
      <c r="AH81" s="593">
        <f>IF(AM30=FALSE,X81,SUM(X81,(X81*D13/100)))</f>
        <v>0</v>
      </c>
      <c r="AI81" s="469">
        <f>IF(AND($N$5&lt;7,$P$5&lt;&gt;$P$6),7-$N$5,IF($P$5=$P$6,$N$6-$N$5+1,12+7-$N$5))</f>
        <v>6</v>
      </c>
      <c r="AJ81" s="734">
        <v>0</v>
      </c>
      <c r="AK81" s="747"/>
      <c r="AL81" s="158">
        <v>0</v>
      </c>
      <c r="AM81" s="445">
        <f t="shared" si="18"/>
        <v>0</v>
      </c>
      <c r="AN81" s="482"/>
      <c r="AO81" s="464">
        <f t="shared" si="19"/>
        <v>0</v>
      </c>
      <c r="AP81" s="69"/>
      <c r="AQ81" s="340"/>
      <c r="AR81" s="455">
        <f>IF(AV31=FALSE,AH81,SUM(AH81,(AH81*D13/100)))</f>
        <v>0</v>
      </c>
      <c r="AS81" s="469">
        <f>IF(AND($N$5&lt;7,$P$5&lt;&gt;$P$6),7-$N$5,IF($P$5=$P$6,$N$6-$N$5+1,12+7-$N$5))</f>
        <v>6</v>
      </c>
      <c r="AT81" s="734">
        <v>0</v>
      </c>
      <c r="AU81" s="747"/>
      <c r="AV81" s="158">
        <v>0</v>
      </c>
      <c r="AW81" s="445">
        <f t="shared" si="20"/>
        <v>0</v>
      </c>
      <c r="AX81" s="482"/>
      <c r="AY81" s="464">
        <f t="shared" si="21"/>
        <v>0</v>
      </c>
      <c r="AZ81" s="69"/>
      <c r="BA81" s="539"/>
      <c r="BB81" s="551">
        <f t="shared" si="22"/>
        <v>0</v>
      </c>
      <c r="BC81" s="616">
        <f t="shared" si="23"/>
        <v>0</v>
      </c>
      <c r="BD81" s="651"/>
      <c r="BE81" s="639">
        <f t="shared" si="2"/>
        <v>0</v>
      </c>
    </row>
    <row r="82" spans="1:59" x14ac:dyDescent="0.25">
      <c r="A82" s="760">
        <f>IF(N5&lt;&gt;7,A81,"")</f>
        <v>0</v>
      </c>
      <c r="B82" s="462"/>
      <c r="C82" s="312"/>
      <c r="D82" s="467">
        <f>IF($R$30=FALSE,D81,SUM(D81,(D81*$D$13/100)))</f>
        <v>0</v>
      </c>
      <c r="E82" s="456">
        <f>IF($P$5&lt;&gt;$P$6,12-E81,0)</f>
        <v>6</v>
      </c>
      <c r="F82" s="734">
        <v>0</v>
      </c>
      <c r="G82" s="747"/>
      <c r="H82" s="751">
        <v>0</v>
      </c>
      <c r="I82" s="445">
        <f t="shared" si="12"/>
        <v>0</v>
      </c>
      <c r="J82" s="482"/>
      <c r="K82" s="464">
        <f t="shared" si="13"/>
        <v>0</v>
      </c>
      <c r="L82" s="176">
        <f>SUM(K81,K82)</f>
        <v>0</v>
      </c>
      <c r="M82" s="328"/>
      <c r="N82" s="467">
        <f>IF($AC$30=FALSE,N81,SUM(N81,(N81*$D$13/100)))</f>
        <v>0</v>
      </c>
      <c r="O82" s="456">
        <f>IF($P$5&lt;&gt;$P$6,12-O81,0)</f>
        <v>6</v>
      </c>
      <c r="P82" s="734">
        <v>0</v>
      </c>
      <c r="Q82" s="747"/>
      <c r="R82" s="158">
        <v>0</v>
      </c>
      <c r="S82" s="479">
        <f t="shared" si="14"/>
        <v>0</v>
      </c>
      <c r="T82" s="300"/>
      <c r="U82" s="480">
        <f t="shared" si="15"/>
        <v>0</v>
      </c>
      <c r="V82" s="176">
        <f>SUM(U81,U82)</f>
        <v>0</v>
      </c>
      <c r="W82" s="328"/>
      <c r="X82" s="467">
        <f>IF($AC$30=FALSE,X81,SUM(X81,(X81*$D$13/100)))</f>
        <v>0</v>
      </c>
      <c r="Y82" s="456">
        <f>IF($P$5&lt;&gt;$P$6,12-Y81,0)</f>
        <v>6</v>
      </c>
      <c r="Z82" s="734">
        <v>0</v>
      </c>
      <c r="AA82" s="752"/>
      <c r="AB82" s="704">
        <v>0</v>
      </c>
      <c r="AC82" s="445">
        <f t="shared" si="16"/>
        <v>0</v>
      </c>
      <c r="AD82" s="482"/>
      <c r="AE82" s="464">
        <f t="shared" si="17"/>
        <v>0</v>
      </c>
      <c r="AF82" s="176">
        <f>SUM(AE81,AE82)</f>
        <v>0</v>
      </c>
      <c r="AG82" s="539"/>
      <c r="AH82" s="594">
        <f>IF($AC$30=FALSE,AH81,SUM(AH81,(AH81*$D$13/100)))</f>
        <v>0</v>
      </c>
      <c r="AI82" s="456">
        <f>IF($P$5&lt;&gt;$P$6,12-AI81,0)</f>
        <v>6</v>
      </c>
      <c r="AJ82" s="734">
        <v>0</v>
      </c>
      <c r="AK82" s="747"/>
      <c r="AL82" s="158">
        <v>0</v>
      </c>
      <c r="AM82" s="445">
        <f t="shared" si="18"/>
        <v>0</v>
      </c>
      <c r="AN82" s="482"/>
      <c r="AO82" s="464">
        <f t="shared" si="19"/>
        <v>0</v>
      </c>
      <c r="AP82" s="176">
        <f>SUM(AO81,AO82)</f>
        <v>0</v>
      </c>
      <c r="AQ82" s="340"/>
      <c r="AR82" s="467">
        <f>IF($AC$30=FALSE,AR81,SUM(AR81,(AR81*$D$13/100)))</f>
        <v>0</v>
      </c>
      <c r="AS82" s="456">
        <f>IF($P$5&lt;&gt;$P$6,12-AS81,0)</f>
        <v>6</v>
      </c>
      <c r="AT82" s="734">
        <v>0</v>
      </c>
      <c r="AU82" s="747"/>
      <c r="AV82" s="158">
        <v>0</v>
      </c>
      <c r="AW82" s="445">
        <f t="shared" si="20"/>
        <v>0</v>
      </c>
      <c r="AX82" s="482"/>
      <c r="AY82" s="464">
        <f t="shared" si="21"/>
        <v>0</v>
      </c>
      <c r="AZ82" s="176">
        <f>SUM(AY81,AY82)</f>
        <v>0</v>
      </c>
      <c r="BA82" s="539"/>
      <c r="BB82" s="545">
        <f t="shared" si="22"/>
        <v>0</v>
      </c>
      <c r="BC82" s="609">
        <f t="shared" si="23"/>
        <v>0</v>
      </c>
      <c r="BD82" s="651"/>
      <c r="BE82" s="638">
        <f t="shared" si="2"/>
        <v>0</v>
      </c>
    </row>
    <row r="83" spans="1:59" s="38" customFormat="1" ht="3" customHeight="1" x14ac:dyDescent="0.25">
      <c r="A83" s="249"/>
      <c r="B83" s="4"/>
      <c r="C83" s="307"/>
      <c r="D83" s="4"/>
      <c r="E83" s="4"/>
      <c r="F83" s="4"/>
      <c r="G83" s="4"/>
      <c r="H83" s="88"/>
      <c r="I83" s="88"/>
      <c r="J83" s="8"/>
      <c r="K83" s="487"/>
      <c r="L83" s="8"/>
      <c r="M83" s="20"/>
      <c r="N83" s="8"/>
      <c r="O83" s="8"/>
      <c r="P83" s="8"/>
      <c r="Q83" s="8"/>
      <c r="R83" s="88"/>
      <c r="S83" s="105"/>
      <c r="T83" s="8"/>
      <c r="U83" s="30"/>
      <c r="V83" s="8"/>
      <c r="W83" s="20"/>
      <c r="X83" s="8"/>
      <c r="Y83" s="8"/>
      <c r="Z83" s="8"/>
      <c r="AA83" s="8"/>
      <c r="AB83" s="140"/>
      <c r="AC83" s="140"/>
      <c r="AD83" s="8"/>
      <c r="AE83" s="350"/>
      <c r="AF83" s="8"/>
      <c r="AG83" s="8"/>
      <c r="AH83" s="589"/>
      <c r="AI83" s="8"/>
      <c r="AJ83" s="8"/>
      <c r="AK83" s="8"/>
      <c r="AL83" s="140"/>
      <c r="AM83" s="140"/>
      <c r="AN83" s="8"/>
      <c r="AO83" s="350"/>
      <c r="AP83" s="8"/>
      <c r="AQ83" s="20"/>
      <c r="AR83" s="8"/>
      <c r="AS83" s="8"/>
      <c r="AT83" s="8"/>
      <c r="AU83" s="8"/>
      <c r="AV83" s="140"/>
      <c r="AW83" s="140"/>
      <c r="AX83" s="8"/>
      <c r="AY83" s="350"/>
      <c r="AZ83" s="8"/>
      <c r="BA83" s="8"/>
      <c r="BB83" s="547"/>
      <c r="BC83" s="617"/>
      <c r="BD83" s="529"/>
      <c r="BE83" s="250"/>
    </row>
    <row r="84" spans="1:59" s="10" customFormat="1" x14ac:dyDescent="0.25">
      <c r="A84" s="251" t="s">
        <v>48</v>
      </c>
      <c r="B84" s="51"/>
      <c r="C84" s="309"/>
      <c r="D84" s="51"/>
      <c r="E84" s="51"/>
      <c r="F84" s="51"/>
      <c r="G84" s="51"/>
      <c r="H84" s="172">
        <f>SUM(H75:H82)</f>
        <v>0</v>
      </c>
      <c r="I84" s="172">
        <f>SUM(I75:I82)</f>
        <v>0</v>
      </c>
      <c r="J84" s="46"/>
      <c r="K84" s="172">
        <f>SUM(K75:K82)</f>
        <v>0</v>
      </c>
      <c r="L84" s="46"/>
      <c r="M84" s="34"/>
      <c r="N84" s="46"/>
      <c r="O84" s="46"/>
      <c r="P84" s="46"/>
      <c r="Q84" s="46"/>
      <c r="R84" s="172">
        <f>SUM(R75:R82)</f>
        <v>0</v>
      </c>
      <c r="S84" s="172">
        <f>SUM(S75:S82)</f>
        <v>0</v>
      </c>
      <c r="T84" s="46"/>
      <c r="U84" s="40">
        <f>SUM(U75:U82)</f>
        <v>0</v>
      </c>
      <c r="V84" s="46"/>
      <c r="W84" s="34"/>
      <c r="X84" s="46"/>
      <c r="Y84" s="46"/>
      <c r="Z84" s="46"/>
      <c r="AA84" s="46"/>
      <c r="AB84" s="172">
        <f>SUM(AB75:AB82)</f>
        <v>0</v>
      </c>
      <c r="AC84" s="172">
        <f>SUM(AC75:AC82)</f>
        <v>0</v>
      </c>
      <c r="AD84" s="46"/>
      <c r="AE84" s="172">
        <f>SUM(AE75:AE82)</f>
        <v>0</v>
      </c>
      <c r="AF84" s="46"/>
      <c r="AG84" s="419"/>
      <c r="AH84" s="512"/>
      <c r="AI84" s="46"/>
      <c r="AJ84" s="46"/>
      <c r="AK84" s="46"/>
      <c r="AL84" s="172">
        <f>SUM(AL75:AL82)</f>
        <v>0</v>
      </c>
      <c r="AM84" s="172">
        <f>SUM(AM75:AM82)</f>
        <v>0</v>
      </c>
      <c r="AN84" s="46"/>
      <c r="AO84" s="172">
        <f>SUM(AO75:AO82)</f>
        <v>0</v>
      </c>
      <c r="AP84" s="46"/>
      <c r="AQ84" s="34"/>
      <c r="AR84" s="46"/>
      <c r="AS84" s="46"/>
      <c r="AT84" s="46"/>
      <c r="AU84" s="46"/>
      <c r="AV84" s="172">
        <f>SUM(AV75:AV82)</f>
        <v>0</v>
      </c>
      <c r="AW84" s="172">
        <f>SUM(AW75:AW82)</f>
        <v>0</v>
      </c>
      <c r="AX84" s="46"/>
      <c r="AY84" s="172">
        <f>SUM(AY75:AY82)</f>
        <v>0</v>
      </c>
      <c r="AZ84" s="46"/>
      <c r="BA84" s="419"/>
      <c r="BB84" s="552">
        <f>SUM(H84,R84,AB84,AL84,AV84)</f>
        <v>0</v>
      </c>
      <c r="BC84" s="618">
        <f>SUM(I84,S84,AC84,AM84,AW84)</f>
        <v>0</v>
      </c>
      <c r="BD84" s="528"/>
      <c r="BE84" s="640">
        <f>SUM(BE75:BE82)</f>
        <v>0</v>
      </c>
    </row>
    <row r="85" spans="1:59" ht="15.75" thickBot="1" x14ac:dyDescent="0.3">
      <c r="A85" s="344" t="s">
        <v>40</v>
      </c>
      <c r="B85" s="183">
        <v>7.5999999999999998E-2</v>
      </c>
      <c r="C85" s="309"/>
      <c r="D85" s="51"/>
      <c r="E85" s="51"/>
      <c r="F85" s="51"/>
      <c r="G85" s="51"/>
      <c r="H85" s="287">
        <f>ROUNDDOWN(SUM(H75:H82)*B85,0)</f>
        <v>0</v>
      </c>
      <c r="I85" s="287">
        <f>ROUNDDOWN(SUM(I75:I82)*B85,0)</f>
        <v>0</v>
      </c>
      <c r="J85" s="46"/>
      <c r="K85" s="287">
        <f>SUM(H85:I85)</f>
        <v>0</v>
      </c>
      <c r="L85" s="46"/>
      <c r="M85" s="34"/>
      <c r="N85" s="46"/>
      <c r="O85" s="46"/>
      <c r="P85" s="46"/>
      <c r="Q85" s="46"/>
      <c r="R85" s="287">
        <f>ROUNDDOWN(SUM(R75:R82)*$B$85,0)</f>
        <v>0</v>
      </c>
      <c r="S85" s="287">
        <f>ROUNDDOWN(SUM(S75:S82)*$B$85,0)</f>
        <v>0</v>
      </c>
      <c r="T85" s="46"/>
      <c r="U85" s="288">
        <f>SUM(R85:S85)</f>
        <v>0</v>
      </c>
      <c r="V85" s="46"/>
      <c r="W85" s="34"/>
      <c r="X85" s="46"/>
      <c r="Y85" s="46"/>
      <c r="Z85" s="46"/>
      <c r="AA85" s="46"/>
      <c r="AB85" s="287">
        <f>ROUNDDOWN(SUM(AB75:AB82)*$B$85,0)</f>
        <v>0</v>
      </c>
      <c r="AC85" s="287">
        <f>ROUNDDOWN(SUM(AC75:AC82)*$B$85,0)</f>
        <v>0</v>
      </c>
      <c r="AD85" s="46"/>
      <c r="AE85" s="287">
        <f>SUM(AB85:AC85)</f>
        <v>0</v>
      </c>
      <c r="AF85" s="46"/>
      <c r="AG85" s="419"/>
      <c r="AH85" s="512"/>
      <c r="AI85" s="46"/>
      <c r="AJ85" s="46"/>
      <c r="AK85" s="46"/>
      <c r="AL85" s="287">
        <f>ROUNDDOWN(SUM(AL75:AL82)*$B$85,0)</f>
        <v>0</v>
      </c>
      <c r="AM85" s="287">
        <f>ROUNDDOWN(SUM(AM75:AM82)*$B$85,0)</f>
        <v>0</v>
      </c>
      <c r="AN85" s="46"/>
      <c r="AO85" s="287">
        <f>SUM(AL85:AM85)</f>
        <v>0</v>
      </c>
      <c r="AP85" s="46"/>
      <c r="AQ85" s="34"/>
      <c r="AR85" s="46"/>
      <c r="AS85" s="46"/>
      <c r="AT85" s="46"/>
      <c r="AU85" s="46"/>
      <c r="AV85" s="287">
        <f>ROUNDDOWN(SUM(AV75:AV82)*$B$85,0)</f>
        <v>0</v>
      </c>
      <c r="AW85" s="287">
        <f>ROUNDDOWN(SUM(AW75:AW82)*$B$85,0)</f>
        <v>0</v>
      </c>
      <c r="AX85" s="46"/>
      <c r="AY85" s="287">
        <f>SUM(AV85:AW85)</f>
        <v>0</v>
      </c>
      <c r="AZ85" s="46"/>
      <c r="BA85" s="419"/>
      <c r="BB85" s="553">
        <f>SUM(H85,R85,AB85,AL85,AV85)</f>
        <v>0</v>
      </c>
      <c r="BC85" s="619">
        <f>SUM(I85,S85,AC85,AM85,AW85)</f>
        <v>0</v>
      </c>
      <c r="BD85" s="528"/>
      <c r="BE85" s="641">
        <f t="shared" si="2"/>
        <v>0</v>
      </c>
    </row>
    <row r="86" spans="1:59" ht="15.75" thickTop="1" x14ac:dyDescent="0.25">
      <c r="A86" s="251" t="s">
        <v>49</v>
      </c>
      <c r="B86" s="51"/>
      <c r="C86" s="309"/>
      <c r="D86" s="51"/>
      <c r="E86" s="51"/>
      <c r="F86" s="51"/>
      <c r="G86" s="51"/>
      <c r="H86" s="175">
        <f>SUM(H84:H85)</f>
        <v>0</v>
      </c>
      <c r="I86" s="175">
        <f t="shared" ref="I86:AO86" si="24">SUM(I84:I85)</f>
        <v>0</v>
      </c>
      <c r="J86" s="43"/>
      <c r="K86" s="175">
        <f t="shared" si="24"/>
        <v>0</v>
      </c>
      <c r="L86" s="43"/>
      <c r="M86" s="29"/>
      <c r="N86" s="43"/>
      <c r="O86" s="43"/>
      <c r="P86" s="43"/>
      <c r="Q86" s="43"/>
      <c r="R86" s="175">
        <f t="shared" si="24"/>
        <v>0</v>
      </c>
      <c r="S86" s="564">
        <f t="shared" si="24"/>
        <v>0</v>
      </c>
      <c r="T86" s="43"/>
      <c r="U86" s="175">
        <f t="shared" si="24"/>
        <v>0</v>
      </c>
      <c r="V86" s="43"/>
      <c r="W86" s="29"/>
      <c r="X86" s="43"/>
      <c r="Y86" s="43"/>
      <c r="Z86" s="43"/>
      <c r="AA86" s="43"/>
      <c r="AB86" s="175">
        <f t="shared" si="24"/>
        <v>0</v>
      </c>
      <c r="AC86" s="175">
        <f t="shared" si="24"/>
        <v>0</v>
      </c>
      <c r="AD86" s="43"/>
      <c r="AE86" s="175">
        <f t="shared" si="24"/>
        <v>0</v>
      </c>
      <c r="AF86" s="43"/>
      <c r="AG86" s="30"/>
      <c r="AH86" s="520"/>
      <c r="AI86" s="43"/>
      <c r="AJ86" s="43"/>
      <c r="AK86" s="43"/>
      <c r="AL86" s="175">
        <f t="shared" si="24"/>
        <v>0</v>
      </c>
      <c r="AM86" s="175">
        <f t="shared" si="24"/>
        <v>0</v>
      </c>
      <c r="AN86" s="43"/>
      <c r="AO86" s="175">
        <f t="shared" si="24"/>
        <v>0</v>
      </c>
      <c r="AP86" s="43"/>
      <c r="AQ86" s="29"/>
      <c r="AR86" s="43"/>
      <c r="AS86" s="43"/>
      <c r="AT86" s="43"/>
      <c r="AU86" s="43"/>
      <c r="AV86" s="175">
        <f t="shared" ref="AV86:AY86" si="25">SUM(AV84:AV85)</f>
        <v>0</v>
      </c>
      <c r="AW86" s="175">
        <f t="shared" si="25"/>
        <v>0</v>
      </c>
      <c r="AX86" s="43"/>
      <c r="AY86" s="175">
        <f t="shared" si="25"/>
        <v>0</v>
      </c>
      <c r="AZ86" s="43"/>
      <c r="BA86" s="30"/>
      <c r="BB86" s="552">
        <f>SUM(BB84:BB85)</f>
        <v>0</v>
      </c>
      <c r="BC86" s="618">
        <f>SUM(BC84:BC85)</f>
        <v>0</v>
      </c>
      <c r="BD86" s="528"/>
      <c r="BE86" s="642">
        <f>SUM(BB86,BC86)</f>
        <v>0</v>
      </c>
    </row>
    <row r="87" spans="1:59" s="38" customFormat="1" ht="4.5" customHeight="1" x14ac:dyDescent="0.25">
      <c r="A87" s="256"/>
      <c r="B87" s="11"/>
      <c r="C87" s="313"/>
      <c r="D87" s="11"/>
      <c r="E87" s="11"/>
      <c r="F87" s="11"/>
      <c r="G87" s="11"/>
      <c r="H87" s="90"/>
      <c r="I87" s="90"/>
      <c r="J87" s="9"/>
      <c r="K87" s="488"/>
      <c r="L87" s="9"/>
      <c r="M87" s="330"/>
      <c r="N87" s="9"/>
      <c r="O87" s="9"/>
      <c r="P87" s="9"/>
      <c r="Q87" s="9"/>
      <c r="R87" s="90"/>
      <c r="S87" s="304"/>
      <c r="T87" s="9"/>
      <c r="U87" s="34"/>
      <c r="V87" s="9"/>
      <c r="W87" s="330"/>
      <c r="X87" s="9"/>
      <c r="Y87" s="9"/>
      <c r="Z87" s="9"/>
      <c r="AA87" s="9"/>
      <c r="AB87" s="90"/>
      <c r="AC87" s="90"/>
      <c r="AD87" s="9"/>
      <c r="AE87" s="179"/>
      <c r="AF87" s="9"/>
      <c r="AG87" s="9"/>
      <c r="AH87" s="595"/>
      <c r="AI87" s="9"/>
      <c r="AJ87" s="9"/>
      <c r="AK87" s="9"/>
      <c r="AL87" s="90"/>
      <c r="AM87" s="90"/>
      <c r="AN87" s="9"/>
      <c r="AO87" s="179"/>
      <c r="AP87" s="9"/>
      <c r="AQ87" s="330"/>
      <c r="AR87" s="9"/>
      <c r="AS87" s="9"/>
      <c r="AT87" s="9"/>
      <c r="AU87" s="9"/>
      <c r="AV87" s="90"/>
      <c r="AW87" s="90"/>
      <c r="AX87" s="9"/>
      <c r="AY87" s="179"/>
      <c r="AZ87" s="9"/>
      <c r="BA87" s="9"/>
      <c r="BB87" s="554"/>
      <c r="BC87" s="617"/>
      <c r="BD87" s="529"/>
      <c r="BE87" s="643"/>
    </row>
    <row r="88" spans="1:59" x14ac:dyDescent="0.25">
      <c r="A88" s="257" t="s">
        <v>20</v>
      </c>
      <c r="B88" s="56"/>
      <c r="C88" s="314"/>
      <c r="D88" s="56"/>
      <c r="E88" s="56"/>
      <c r="F88" s="56"/>
      <c r="G88" s="56"/>
      <c r="H88" s="172">
        <f>SUM(H71,H84)</f>
        <v>0</v>
      </c>
      <c r="I88" s="172">
        <f>SUM(I71,I84)</f>
        <v>0</v>
      </c>
      <c r="J88" s="46"/>
      <c r="K88" s="172">
        <f>SUM(H88,I88)</f>
        <v>0</v>
      </c>
      <c r="L88" s="46"/>
      <c r="M88" s="34"/>
      <c r="N88" s="46"/>
      <c r="O88" s="46"/>
      <c r="P88" s="46"/>
      <c r="Q88" s="46"/>
      <c r="R88" s="172">
        <f>SUM(R71,R84)</f>
        <v>0</v>
      </c>
      <c r="S88" s="172">
        <f>SUM(S71,S84)</f>
        <v>0</v>
      </c>
      <c r="T88" s="46"/>
      <c r="U88" s="172">
        <f>SUM(R88,S88)</f>
        <v>0</v>
      </c>
      <c r="V88" s="46"/>
      <c r="W88" s="34"/>
      <c r="X88" s="46"/>
      <c r="Y88" s="46"/>
      <c r="Z88" s="46"/>
      <c r="AA88" s="46"/>
      <c r="AB88" s="172">
        <f>SUM(AB71,AB84)</f>
        <v>0</v>
      </c>
      <c r="AC88" s="172">
        <f>SUM(AC71,AC84)</f>
        <v>0</v>
      </c>
      <c r="AD88" s="46"/>
      <c r="AE88" s="172">
        <f>SUM(AB88,AC88)</f>
        <v>0</v>
      </c>
      <c r="AF88" s="46"/>
      <c r="AG88" s="419"/>
      <c r="AH88" s="512"/>
      <c r="AI88" s="46"/>
      <c r="AJ88" s="46"/>
      <c r="AK88" s="46"/>
      <c r="AL88" s="172">
        <f>SUM(AL71,AL84)</f>
        <v>0</v>
      </c>
      <c r="AM88" s="172">
        <f>SUM(AM71,AM84)</f>
        <v>0</v>
      </c>
      <c r="AN88" s="46"/>
      <c r="AO88" s="172">
        <f>SUM(AL88,AM88)</f>
        <v>0</v>
      </c>
      <c r="AP88" s="46"/>
      <c r="AQ88" s="34"/>
      <c r="AR88" s="46"/>
      <c r="AS88" s="46"/>
      <c r="AT88" s="46"/>
      <c r="AU88" s="46"/>
      <c r="AV88" s="172">
        <f>SUM(AV71,AV84)</f>
        <v>0</v>
      </c>
      <c r="AW88" s="172">
        <f>SUM(AW71,AW84)</f>
        <v>0</v>
      </c>
      <c r="AX88" s="46"/>
      <c r="AY88" s="172">
        <f>SUM(AV88,AW88)</f>
        <v>0</v>
      </c>
      <c r="AZ88" s="46"/>
      <c r="BA88" s="419"/>
      <c r="BB88" s="555">
        <f t="shared" ref="BB88:BE89" si="26">SUM(BB71,BB84)</f>
        <v>0</v>
      </c>
      <c r="BC88" s="86">
        <f t="shared" si="26"/>
        <v>0</v>
      </c>
      <c r="BD88" s="531"/>
      <c r="BE88" s="640">
        <f t="shared" si="26"/>
        <v>0</v>
      </c>
    </row>
    <row r="89" spans="1:59" x14ac:dyDescent="0.25">
      <c r="A89" s="257" t="s">
        <v>21</v>
      </c>
      <c r="B89" s="56"/>
      <c r="C89" s="314"/>
      <c r="D89" s="56"/>
      <c r="E89" s="56"/>
      <c r="F89" s="56"/>
      <c r="G89" s="56"/>
      <c r="H89" s="172">
        <f>SUM(H72,H85)</f>
        <v>0</v>
      </c>
      <c r="I89" s="172">
        <f>SUM(I72,I85)</f>
        <v>0</v>
      </c>
      <c r="J89" s="46"/>
      <c r="K89" s="172">
        <f>SUM(H89,I89)</f>
        <v>0</v>
      </c>
      <c r="L89" s="46"/>
      <c r="M89" s="34"/>
      <c r="N89" s="46"/>
      <c r="O89" s="46"/>
      <c r="P89" s="46"/>
      <c r="Q89" s="46"/>
      <c r="R89" s="172">
        <f>SUM(R72,R85)</f>
        <v>0</v>
      </c>
      <c r="S89" s="172">
        <f>SUM(S72,S85)</f>
        <v>0</v>
      </c>
      <c r="T89" s="46"/>
      <c r="U89" s="280">
        <f>SUM(R89,S89)</f>
        <v>0</v>
      </c>
      <c r="V89" s="46"/>
      <c r="W89" s="34"/>
      <c r="X89" s="46"/>
      <c r="Y89" s="46"/>
      <c r="Z89" s="46"/>
      <c r="AA89" s="46"/>
      <c r="AB89" s="172">
        <f>SUM(AB72,AB85)</f>
        <v>0</v>
      </c>
      <c r="AC89" s="172">
        <f>SUM(AC72,AC85)</f>
        <v>0</v>
      </c>
      <c r="AD89" s="46"/>
      <c r="AE89" s="172">
        <f>SUM(AB89,AC89)</f>
        <v>0</v>
      </c>
      <c r="AF89" s="46"/>
      <c r="AG89" s="419"/>
      <c r="AH89" s="512"/>
      <c r="AI89" s="46"/>
      <c r="AJ89" s="46"/>
      <c r="AK89" s="46"/>
      <c r="AL89" s="172">
        <f>SUM(AL72,AL85)</f>
        <v>0</v>
      </c>
      <c r="AM89" s="172">
        <f>SUM(AM72,AM85)</f>
        <v>0</v>
      </c>
      <c r="AN89" s="46"/>
      <c r="AO89" s="172">
        <f>SUM(AL89,AM89)</f>
        <v>0</v>
      </c>
      <c r="AP89" s="46"/>
      <c r="AQ89" s="34"/>
      <c r="AR89" s="46"/>
      <c r="AS89" s="46"/>
      <c r="AT89" s="46"/>
      <c r="AU89" s="46"/>
      <c r="AV89" s="172">
        <f>SUM(AV72,AV85)</f>
        <v>0</v>
      </c>
      <c r="AW89" s="172">
        <f>SUM(AW72,AW85)</f>
        <v>0</v>
      </c>
      <c r="AX89" s="46"/>
      <c r="AY89" s="172">
        <f>SUM(AV89,AW89)</f>
        <v>0</v>
      </c>
      <c r="AZ89" s="46"/>
      <c r="BA89" s="419"/>
      <c r="BB89" s="555">
        <f t="shared" si="26"/>
        <v>0</v>
      </c>
      <c r="BC89" s="86">
        <f t="shared" si="26"/>
        <v>0</v>
      </c>
      <c r="BD89" s="531"/>
      <c r="BE89" s="640">
        <f t="shared" si="26"/>
        <v>0</v>
      </c>
    </row>
    <row r="90" spans="1:59" s="38" customFormat="1" ht="4.5" customHeight="1" x14ac:dyDescent="0.25">
      <c r="A90" s="384"/>
      <c r="B90" s="346"/>
      <c r="C90" s="347"/>
      <c r="D90" s="346"/>
      <c r="E90" s="346"/>
      <c r="F90" s="346"/>
      <c r="G90" s="346"/>
      <c r="H90" s="385"/>
      <c r="I90" s="385"/>
      <c r="J90" s="385"/>
      <c r="K90" s="489"/>
      <c r="L90" s="348"/>
      <c r="M90" s="349"/>
      <c r="N90" s="348"/>
      <c r="O90" s="348"/>
      <c r="P90" s="348"/>
      <c r="Q90" s="348"/>
      <c r="R90" s="385"/>
      <c r="S90" s="385"/>
      <c r="T90" s="385"/>
      <c r="U90" s="386"/>
      <c r="V90" s="348"/>
      <c r="W90" s="349"/>
      <c r="X90" s="348"/>
      <c r="Y90" s="348"/>
      <c r="Z90" s="348"/>
      <c r="AA90" s="348"/>
      <c r="AB90" s="385"/>
      <c r="AC90" s="385"/>
      <c r="AD90" s="385"/>
      <c r="AE90" s="386"/>
      <c r="AF90" s="348"/>
      <c r="AG90" s="348"/>
      <c r="AH90" s="596"/>
      <c r="AI90" s="348"/>
      <c r="AJ90" s="348"/>
      <c r="AK90" s="348"/>
      <c r="AL90" s="385"/>
      <c r="AM90" s="385"/>
      <c r="AN90" s="385"/>
      <c r="AO90" s="379"/>
      <c r="AP90" s="348"/>
      <c r="AQ90" s="349"/>
      <c r="AR90" s="348"/>
      <c r="AS90" s="348"/>
      <c r="AT90" s="348"/>
      <c r="AU90" s="348"/>
      <c r="AV90" s="385"/>
      <c r="AW90" s="385"/>
      <c r="AX90" s="385"/>
      <c r="AY90" s="379"/>
      <c r="AZ90" s="348"/>
      <c r="BA90" s="348"/>
      <c r="BB90" s="556"/>
      <c r="BC90" s="620"/>
      <c r="BD90" s="530"/>
      <c r="BE90" s="644"/>
    </row>
    <row r="91" spans="1:59" s="38" customFormat="1" ht="14.25" customHeight="1" thickBot="1" x14ac:dyDescent="0.3">
      <c r="A91" s="381"/>
      <c r="B91" s="55"/>
      <c r="C91" s="313"/>
      <c r="D91" s="55"/>
      <c r="E91" s="55"/>
      <c r="F91" s="55"/>
      <c r="G91" s="55"/>
      <c r="H91" s="298"/>
      <c r="I91" s="298"/>
      <c r="J91" s="61"/>
      <c r="K91" s="382"/>
      <c r="L91" s="61"/>
      <c r="M91" s="330"/>
      <c r="N91" s="61"/>
      <c r="O91" s="61"/>
      <c r="P91" s="61"/>
      <c r="Q91" s="61"/>
      <c r="R91" s="298"/>
      <c r="S91" s="298"/>
      <c r="T91" s="61"/>
      <c r="U91" s="46"/>
      <c r="V91" s="61"/>
      <c r="W91" s="330"/>
      <c r="X91" s="61"/>
      <c r="Y91" s="61"/>
      <c r="Z91" s="61"/>
      <c r="AA91" s="61"/>
      <c r="AB91" s="298"/>
      <c r="AC91" s="298"/>
      <c r="AD91" s="61"/>
      <c r="AE91" s="46"/>
      <c r="AF91" s="61"/>
      <c r="AG91" s="9"/>
      <c r="AH91" s="562"/>
      <c r="AI91" s="61"/>
      <c r="AJ91" s="61"/>
      <c r="AK91" s="61"/>
      <c r="AL91" s="298"/>
      <c r="AM91" s="298"/>
      <c r="AN91" s="61"/>
      <c r="AO91" s="46"/>
      <c r="AP91" s="61"/>
      <c r="AQ91" s="330"/>
      <c r="AR91" s="61"/>
      <c r="AS91" s="61"/>
      <c r="AT91" s="61"/>
      <c r="AU91" s="61"/>
      <c r="AV91" s="298"/>
      <c r="AW91" s="298"/>
      <c r="AX91" s="61"/>
      <c r="AY91" s="46"/>
      <c r="AZ91" s="61"/>
      <c r="BA91" s="566"/>
      <c r="BB91" s="557"/>
      <c r="BC91" s="621"/>
      <c r="BD91" s="531"/>
      <c r="BE91" s="383"/>
    </row>
    <row r="92" spans="1:59" ht="15.75" thickBot="1" x14ac:dyDescent="0.3">
      <c r="A92" s="355" t="s">
        <v>22</v>
      </c>
      <c r="B92" s="55"/>
      <c r="C92" s="353"/>
      <c r="D92" s="55"/>
      <c r="E92" s="55"/>
      <c r="F92" s="55"/>
      <c r="G92" s="55"/>
      <c r="H92" s="387">
        <f>SUM(H88,H89)</f>
        <v>0</v>
      </c>
      <c r="I92" s="388">
        <f>SUM(I88,I89)</f>
        <v>0</v>
      </c>
      <c r="J92" s="484"/>
      <c r="K92" s="357">
        <f>SUM(K88,K89)</f>
        <v>0</v>
      </c>
      <c r="L92" s="70"/>
      <c r="M92" s="354"/>
      <c r="N92" s="70"/>
      <c r="O92" s="70"/>
      <c r="P92" s="70"/>
      <c r="Q92" s="70"/>
      <c r="R92" s="387">
        <f>SUM(R88,R89)</f>
        <v>0</v>
      </c>
      <c r="S92" s="388">
        <f>SUM(S88,S89)</f>
        <v>0</v>
      </c>
      <c r="T92" s="484"/>
      <c r="U92" s="357">
        <f>SUM(R92,S92)</f>
        <v>0</v>
      </c>
      <c r="V92" s="70"/>
      <c r="W92" s="354"/>
      <c r="X92" s="70"/>
      <c r="Y92" s="70"/>
      <c r="Z92" s="70"/>
      <c r="AA92" s="70"/>
      <c r="AB92" s="387">
        <f>SUM(AB88,AB89)</f>
        <v>0</v>
      </c>
      <c r="AC92" s="388">
        <f>SUM(AC88,AC89)</f>
        <v>0</v>
      </c>
      <c r="AD92" s="484"/>
      <c r="AE92" s="357">
        <f>SUM(AB92,AC92)</f>
        <v>0</v>
      </c>
      <c r="AF92" s="70"/>
      <c r="AG92" s="584"/>
      <c r="AH92" s="597"/>
      <c r="AI92" s="70"/>
      <c r="AJ92" s="70"/>
      <c r="AK92" s="70"/>
      <c r="AL92" s="387">
        <f>SUM(AL88,AL89)</f>
        <v>0</v>
      </c>
      <c r="AM92" s="388">
        <f>SUM(AM88,AM89)</f>
        <v>0</v>
      </c>
      <c r="AN92" s="484"/>
      <c r="AO92" s="357">
        <f>SUM(AL92,AM92)</f>
        <v>0</v>
      </c>
      <c r="AP92" s="70"/>
      <c r="AQ92" s="354"/>
      <c r="AR92" s="70"/>
      <c r="AS92" s="70"/>
      <c r="AT92" s="70"/>
      <c r="AU92" s="70"/>
      <c r="AV92" s="387">
        <f>SUM(AV88,AV89)</f>
        <v>0</v>
      </c>
      <c r="AW92" s="388">
        <f>SUM(AW88,AW89)</f>
        <v>0</v>
      </c>
      <c r="AX92" s="484"/>
      <c r="AY92" s="357">
        <f>SUM(AV92,AW92)</f>
        <v>0</v>
      </c>
      <c r="AZ92" s="70"/>
      <c r="BA92" s="540"/>
      <c r="BB92" s="389">
        <f>SUM(BB88,BB89)</f>
        <v>0</v>
      </c>
      <c r="BC92" s="622">
        <f>SUM(BC88,BC89)</f>
        <v>0</v>
      </c>
      <c r="BD92" s="531"/>
      <c r="BE92" s="645">
        <f>SUM(BE88,BE89)</f>
        <v>0</v>
      </c>
    </row>
    <row r="93" spans="1:59" s="165" customFormat="1" ht="6.75" customHeight="1" x14ac:dyDescent="0.25">
      <c r="A93" s="302"/>
      <c r="B93" s="163"/>
      <c r="C93" s="315"/>
      <c r="D93" s="163"/>
      <c r="E93" s="163"/>
      <c r="F93" s="163"/>
      <c r="G93" s="163"/>
      <c r="H93" s="164"/>
      <c r="I93" s="164"/>
      <c r="J93" s="164"/>
      <c r="K93" s="45"/>
      <c r="L93" s="164"/>
      <c r="M93" s="331"/>
      <c r="N93" s="164"/>
      <c r="O93" s="164"/>
      <c r="P93" s="164"/>
      <c r="Q93" s="164"/>
      <c r="R93" s="164"/>
      <c r="S93" s="164"/>
      <c r="T93" s="164"/>
      <c r="U93" s="45"/>
      <c r="V93" s="164"/>
      <c r="W93" s="331"/>
      <c r="X93" s="164"/>
      <c r="Y93" s="164"/>
      <c r="Z93" s="164"/>
      <c r="AA93" s="164"/>
      <c r="AB93" s="164"/>
      <c r="AC93" s="164"/>
      <c r="AD93" s="164"/>
      <c r="AE93" s="45"/>
      <c r="AF93" s="164"/>
      <c r="AG93" s="541"/>
      <c r="AH93" s="598"/>
      <c r="AI93" s="164"/>
      <c r="AJ93" s="164"/>
      <c r="AK93" s="164"/>
      <c r="AL93" s="168"/>
      <c r="AM93" s="168"/>
      <c r="AN93" s="164"/>
      <c r="AO93" s="45"/>
      <c r="AP93" s="164"/>
      <c r="AQ93" s="331"/>
      <c r="AR93" s="164"/>
      <c r="AS93" s="164"/>
      <c r="AT93" s="164"/>
      <c r="AU93" s="164"/>
      <c r="AV93" s="164"/>
      <c r="AW93" s="164"/>
      <c r="AX93" s="164"/>
      <c r="AY93" s="45"/>
      <c r="AZ93" s="164"/>
      <c r="BA93" s="541"/>
      <c r="BB93" s="513"/>
      <c r="BC93" s="301"/>
      <c r="BD93" s="532"/>
      <c r="BE93" s="299"/>
    </row>
    <row r="94" spans="1:59" s="165" customFormat="1" ht="6.75" customHeight="1" thickBot="1" x14ac:dyDescent="0.3">
      <c r="A94" s="302"/>
      <c r="B94" s="163"/>
      <c r="C94" s="315"/>
      <c r="D94" s="163"/>
      <c r="E94" s="163"/>
      <c r="F94" s="163"/>
      <c r="G94" s="163"/>
      <c r="H94" s="164"/>
      <c r="I94" s="164"/>
      <c r="J94" s="164"/>
      <c r="K94" s="45"/>
      <c r="L94" s="164"/>
      <c r="M94" s="331"/>
      <c r="N94" s="164"/>
      <c r="O94" s="164"/>
      <c r="P94" s="164"/>
      <c r="Q94" s="164"/>
      <c r="R94" s="164"/>
      <c r="S94" s="164"/>
      <c r="T94" s="164"/>
      <c r="U94" s="45"/>
      <c r="V94" s="164"/>
      <c r="W94" s="331"/>
      <c r="X94" s="164"/>
      <c r="Y94" s="164"/>
      <c r="Z94" s="164"/>
      <c r="AA94" s="164"/>
      <c r="AB94" s="164"/>
      <c r="AC94" s="164"/>
      <c r="AD94" s="164"/>
      <c r="AE94" s="45"/>
      <c r="AF94" s="164"/>
      <c r="AG94" s="541"/>
      <c r="AH94" s="598"/>
      <c r="AI94" s="164"/>
      <c r="AJ94" s="164"/>
      <c r="AK94" s="164"/>
      <c r="AL94" s="168"/>
      <c r="AM94" s="168"/>
      <c r="AN94" s="164"/>
      <c r="AO94" s="45"/>
      <c r="AP94" s="164"/>
      <c r="AQ94" s="331"/>
      <c r="AR94" s="164"/>
      <c r="AS94" s="164"/>
      <c r="AT94" s="164"/>
      <c r="AU94" s="164"/>
      <c r="AV94" s="164"/>
      <c r="AW94" s="164"/>
      <c r="AX94" s="164"/>
      <c r="AY94" s="45"/>
      <c r="AZ94" s="164"/>
      <c r="BA94" s="541"/>
      <c r="BB94" s="513"/>
      <c r="BC94" s="301"/>
      <c r="BD94" s="532"/>
      <c r="BE94" s="299"/>
    </row>
    <row r="95" spans="1:59" ht="15.75" thickBot="1" x14ac:dyDescent="0.3">
      <c r="A95" s="355" t="s">
        <v>23</v>
      </c>
      <c r="B95" s="55"/>
      <c r="C95" s="313"/>
      <c r="D95" s="55"/>
      <c r="E95" s="55"/>
      <c r="F95" s="55"/>
      <c r="G95" s="55"/>
      <c r="H95" s="356">
        <v>0</v>
      </c>
      <c r="I95" s="472">
        <f>ROUNDDOWN(K95-H95,0)</f>
        <v>0</v>
      </c>
      <c r="J95" s="486"/>
      <c r="K95" s="357">
        <f>'BP1'!BZ60</f>
        <v>0</v>
      </c>
      <c r="L95" s="69"/>
      <c r="M95" s="332"/>
      <c r="N95" s="182"/>
      <c r="O95" s="182"/>
      <c r="P95" s="73"/>
      <c r="Q95" s="73"/>
      <c r="R95" s="356">
        <v>0</v>
      </c>
      <c r="S95" s="444">
        <f>ROUNDDOWN(U95-R95,0)</f>
        <v>0</v>
      </c>
      <c r="T95" s="486"/>
      <c r="U95" s="357">
        <f>'BP2'!CO63</f>
        <v>0</v>
      </c>
      <c r="V95" s="69"/>
      <c r="W95" s="332"/>
      <c r="X95" s="73"/>
      <c r="Y95" s="73"/>
      <c r="Z95" s="73"/>
      <c r="AA95" s="73"/>
      <c r="AB95" s="358">
        <v>0</v>
      </c>
      <c r="AC95" s="444">
        <f>ROUNDDOWN(AE95-AB95,0)</f>
        <v>0</v>
      </c>
      <c r="AD95" s="486"/>
      <c r="AE95" s="357">
        <f>'BP3 Calc. '!O35</f>
        <v>0</v>
      </c>
      <c r="AF95" s="69"/>
      <c r="AG95" s="12"/>
      <c r="AH95" s="599"/>
      <c r="AI95" s="73"/>
      <c r="AJ95" s="73"/>
      <c r="AK95" s="73"/>
      <c r="AL95" s="358">
        <v>0</v>
      </c>
      <c r="AM95" s="444">
        <f>ROUNDDOWN(AO95-AL95,0)</f>
        <v>0</v>
      </c>
      <c r="AN95" s="486"/>
      <c r="AO95" s="357">
        <f>'BP4 Calc.'!O35</f>
        <v>0</v>
      </c>
      <c r="AP95" s="69"/>
      <c r="AQ95" s="332"/>
      <c r="AR95" s="73"/>
      <c r="AS95" s="73"/>
      <c r="AT95" s="73"/>
      <c r="AU95" s="73"/>
      <c r="AV95" s="358">
        <v>0</v>
      </c>
      <c r="AW95" s="444">
        <f>ROUNDDOWN(AY95-AV95,0)</f>
        <v>0</v>
      </c>
      <c r="AX95" s="486"/>
      <c r="AY95" s="357">
        <f>'BP5 Calc.  '!O35</f>
        <v>0</v>
      </c>
      <c r="AZ95" s="69"/>
      <c r="BA95" s="12"/>
      <c r="BB95" s="363">
        <f>SUM(H95,R95,AB95,AL95,AV95)</f>
        <v>0</v>
      </c>
      <c r="BC95" s="623">
        <f>SUM(I95,S95,AC95,AM95,AW95)</f>
        <v>0</v>
      </c>
      <c r="BD95" s="532"/>
      <c r="BE95" s="646">
        <f t="shared" si="2"/>
        <v>0</v>
      </c>
      <c r="BG95" s="2"/>
    </row>
    <row r="96" spans="1:59" s="165" customFormat="1" ht="6.75" customHeight="1" x14ac:dyDescent="0.25">
      <c r="A96" s="362"/>
      <c r="B96" s="166"/>
      <c r="C96" s="316"/>
      <c r="D96" s="166"/>
      <c r="E96" s="166"/>
      <c r="F96" s="166"/>
      <c r="G96" s="166"/>
      <c r="H96" s="164"/>
      <c r="I96" s="164"/>
      <c r="J96" s="164"/>
      <c r="K96" s="45"/>
      <c r="L96" s="164"/>
      <c r="M96" s="331"/>
      <c r="N96" s="164"/>
      <c r="O96" s="164"/>
      <c r="P96" s="164"/>
      <c r="Q96" s="164"/>
      <c r="R96" s="164"/>
      <c r="S96" s="164"/>
      <c r="T96" s="164"/>
      <c r="U96" s="45"/>
      <c r="V96" s="164"/>
      <c r="W96" s="331"/>
      <c r="X96" s="164"/>
      <c r="Y96" s="164"/>
      <c r="Z96" s="164"/>
      <c r="AA96" s="164"/>
      <c r="AB96" s="164"/>
      <c r="AC96" s="164"/>
      <c r="AD96" s="164"/>
      <c r="AE96" s="45"/>
      <c r="AF96" s="164"/>
      <c r="AG96" s="541"/>
      <c r="AH96" s="598"/>
      <c r="AI96" s="164"/>
      <c r="AJ96" s="164"/>
      <c r="AK96" s="164"/>
      <c r="AL96" s="168"/>
      <c r="AM96" s="168"/>
      <c r="AN96" s="164"/>
      <c r="AO96" s="45"/>
      <c r="AP96" s="164"/>
      <c r="AQ96" s="331"/>
      <c r="AR96" s="164"/>
      <c r="AS96" s="164"/>
      <c r="AT96" s="164"/>
      <c r="AU96" s="164"/>
      <c r="AV96" s="164"/>
      <c r="AW96" s="164"/>
      <c r="AX96" s="164"/>
      <c r="AY96" s="45"/>
      <c r="AZ96" s="164"/>
      <c r="BA96" s="541"/>
      <c r="BB96" s="513"/>
      <c r="BC96" s="301"/>
      <c r="BD96" s="532"/>
      <c r="BE96" s="299"/>
    </row>
    <row r="97" spans="1:59" s="165" customFormat="1" ht="6.75" customHeight="1" thickBot="1" x14ac:dyDescent="0.3">
      <c r="A97" s="362"/>
      <c r="B97" s="166"/>
      <c r="C97" s="316"/>
      <c r="D97" s="166"/>
      <c r="E97" s="166"/>
      <c r="F97" s="166"/>
      <c r="G97" s="166"/>
      <c r="H97" s="164"/>
      <c r="I97" s="164"/>
      <c r="J97" s="164"/>
      <c r="K97" s="45"/>
      <c r="L97" s="164"/>
      <c r="M97" s="331"/>
      <c r="N97" s="164"/>
      <c r="O97" s="164"/>
      <c r="P97" s="164"/>
      <c r="Q97" s="164"/>
      <c r="R97" s="164"/>
      <c r="S97" s="164"/>
      <c r="T97" s="164"/>
      <c r="U97" s="45"/>
      <c r="V97" s="164"/>
      <c r="W97" s="331"/>
      <c r="X97" s="164"/>
      <c r="Y97" s="164"/>
      <c r="Z97" s="164"/>
      <c r="AA97" s="164"/>
      <c r="AB97" s="164"/>
      <c r="AC97" s="164"/>
      <c r="AD97" s="164"/>
      <c r="AE97" s="45"/>
      <c r="AF97" s="164"/>
      <c r="AG97" s="541"/>
      <c r="AH97" s="598"/>
      <c r="AI97" s="164"/>
      <c r="AJ97" s="164"/>
      <c r="AK97" s="164"/>
      <c r="AL97" s="168"/>
      <c r="AM97" s="168"/>
      <c r="AN97" s="164"/>
      <c r="AO97" s="45"/>
      <c r="AP97" s="164"/>
      <c r="AQ97" s="331"/>
      <c r="AR97" s="164"/>
      <c r="AS97" s="164"/>
      <c r="AT97" s="164"/>
      <c r="AU97" s="164"/>
      <c r="AV97" s="164"/>
      <c r="AW97" s="164"/>
      <c r="AX97" s="164"/>
      <c r="AY97" s="45"/>
      <c r="AZ97" s="164"/>
      <c r="BA97" s="541"/>
      <c r="BB97" s="513"/>
      <c r="BC97" s="301"/>
      <c r="BD97" s="532"/>
      <c r="BE97" s="299"/>
    </row>
    <row r="98" spans="1:59" ht="15.75" thickBot="1" x14ac:dyDescent="0.3">
      <c r="A98" s="355" t="s">
        <v>24</v>
      </c>
      <c r="B98" s="55"/>
      <c r="C98" s="313"/>
      <c r="D98" s="55"/>
      <c r="E98" s="55"/>
      <c r="F98" s="55"/>
      <c r="G98" s="55"/>
      <c r="H98" s="356">
        <v>0</v>
      </c>
      <c r="I98" s="444">
        <f>ROUNDDOWN(K98-H98,0)</f>
        <v>0</v>
      </c>
      <c r="J98" s="482"/>
      <c r="K98" s="357">
        <f>'BP1'!BL72</f>
        <v>0</v>
      </c>
      <c r="L98" s="69"/>
      <c r="M98" s="332"/>
      <c r="N98" s="73"/>
      <c r="O98" s="73"/>
      <c r="P98" s="73"/>
      <c r="Q98" s="73"/>
      <c r="R98" s="356">
        <v>0</v>
      </c>
      <c r="S98" s="444">
        <f>ROUNDDOWN(U98-R98,0)</f>
        <v>0</v>
      </c>
      <c r="T98" s="482"/>
      <c r="U98" s="357">
        <f>'BP2'!CD73</f>
        <v>0</v>
      </c>
      <c r="V98" s="69"/>
      <c r="W98" s="332"/>
      <c r="X98" s="73"/>
      <c r="Y98" s="73"/>
      <c r="Z98" s="73"/>
      <c r="AA98" s="73"/>
      <c r="AB98" s="358">
        <v>0</v>
      </c>
      <c r="AC98" s="444">
        <f>ROUNDDOWN(AE98-AB98,0)</f>
        <v>0</v>
      </c>
      <c r="AD98" s="482"/>
      <c r="AE98" s="357">
        <f>'BP3 Calc. '!E47</f>
        <v>0</v>
      </c>
      <c r="AF98" s="69"/>
      <c r="AG98" s="12"/>
      <c r="AH98" s="599"/>
      <c r="AI98" s="73"/>
      <c r="AJ98" s="73"/>
      <c r="AK98" s="73"/>
      <c r="AL98" s="358">
        <v>0</v>
      </c>
      <c r="AM98" s="444">
        <f>ROUNDDOWN(AO98-AL98,0)</f>
        <v>0</v>
      </c>
      <c r="AN98" s="482"/>
      <c r="AO98" s="357">
        <f>'BP4 Calc.'!E47</f>
        <v>0</v>
      </c>
      <c r="AP98" s="69"/>
      <c r="AQ98" s="332"/>
      <c r="AR98" s="73"/>
      <c r="AS98" s="73"/>
      <c r="AT98" s="73"/>
      <c r="AU98" s="73"/>
      <c r="AV98" s="358">
        <v>0</v>
      </c>
      <c r="AW98" s="444">
        <f>ROUNDDOWN(AY98-AV98,0)</f>
        <v>0</v>
      </c>
      <c r="AX98" s="482"/>
      <c r="AY98" s="357">
        <f>'BP5 Calc.  '!E47</f>
        <v>0</v>
      </c>
      <c r="AZ98" s="69"/>
      <c r="BA98" s="12"/>
      <c r="BB98" s="363">
        <f>SUM(H98,R98,AB98,AL98,AV98)</f>
        <v>0</v>
      </c>
      <c r="BC98" s="623">
        <f>SUM(I98,S98,AC98,AM98,AW98)</f>
        <v>0</v>
      </c>
      <c r="BD98" s="532"/>
      <c r="BE98" s="646">
        <f t="shared" si="2"/>
        <v>0</v>
      </c>
    </row>
    <row r="99" spans="1:59" s="167" customFormat="1" ht="6.75" customHeight="1" x14ac:dyDescent="0.25">
      <c r="A99" s="362"/>
      <c r="B99" s="166"/>
      <c r="C99" s="316"/>
      <c r="D99" s="166"/>
      <c r="E99" s="166"/>
      <c r="F99" s="166"/>
      <c r="G99" s="166"/>
      <c r="H99" s="164"/>
      <c r="I99" s="164"/>
      <c r="J99" s="164"/>
      <c r="K99" s="45"/>
      <c r="L99" s="164"/>
      <c r="M99" s="331"/>
      <c r="N99" s="164"/>
      <c r="O99" s="164"/>
      <c r="P99" s="164"/>
      <c r="Q99" s="164"/>
      <c r="R99" s="164"/>
      <c r="S99" s="164"/>
      <c r="T99" s="164"/>
      <c r="U99" s="45"/>
      <c r="V99" s="164"/>
      <c r="W99" s="331"/>
      <c r="X99" s="164"/>
      <c r="Y99" s="164"/>
      <c r="Z99" s="164"/>
      <c r="AA99" s="164"/>
      <c r="AB99" s="164"/>
      <c r="AC99" s="164"/>
      <c r="AD99" s="164"/>
      <c r="AE99" s="45"/>
      <c r="AF99" s="164"/>
      <c r="AG99" s="541"/>
      <c r="AH99" s="598"/>
      <c r="AI99" s="164"/>
      <c r="AJ99" s="164"/>
      <c r="AK99" s="164"/>
      <c r="AL99" s="164"/>
      <c r="AM99" s="164"/>
      <c r="AN99" s="164"/>
      <c r="AO99" s="46"/>
      <c r="AP99" s="164"/>
      <c r="AQ99" s="331"/>
      <c r="AR99" s="164"/>
      <c r="AS99" s="164"/>
      <c r="AT99" s="164"/>
      <c r="AU99" s="164"/>
      <c r="AV99" s="164"/>
      <c r="AW99" s="164"/>
      <c r="AX99" s="164"/>
      <c r="AY99" s="45"/>
      <c r="AZ99" s="164"/>
      <c r="BA99" s="541"/>
      <c r="BB99" s="513"/>
      <c r="BC99" s="301"/>
      <c r="BD99" s="532"/>
      <c r="BE99" s="299"/>
    </row>
    <row r="100" spans="1:59" s="167" customFormat="1" ht="6.75" customHeight="1" thickBot="1" x14ac:dyDescent="0.3">
      <c r="A100" s="362"/>
      <c r="B100" s="166"/>
      <c r="C100" s="316"/>
      <c r="D100" s="166"/>
      <c r="E100" s="166"/>
      <c r="F100" s="166"/>
      <c r="G100" s="166"/>
      <c r="H100" s="164"/>
      <c r="I100" s="164"/>
      <c r="J100" s="164"/>
      <c r="K100" s="45"/>
      <c r="L100" s="164"/>
      <c r="M100" s="331"/>
      <c r="N100" s="164"/>
      <c r="O100" s="164"/>
      <c r="P100" s="164"/>
      <c r="Q100" s="164"/>
      <c r="R100" s="164"/>
      <c r="S100" s="164"/>
      <c r="T100" s="164"/>
      <c r="U100" s="45"/>
      <c r="V100" s="164"/>
      <c r="W100" s="331"/>
      <c r="X100" s="164"/>
      <c r="Y100" s="164"/>
      <c r="Z100" s="164"/>
      <c r="AA100" s="164"/>
      <c r="AB100" s="164"/>
      <c r="AC100" s="164"/>
      <c r="AD100" s="164"/>
      <c r="AE100" s="45"/>
      <c r="AF100" s="164"/>
      <c r="AG100" s="541"/>
      <c r="AH100" s="598"/>
      <c r="AI100" s="164"/>
      <c r="AJ100" s="164"/>
      <c r="AK100" s="164"/>
      <c r="AL100" s="164"/>
      <c r="AM100" s="164"/>
      <c r="AN100" s="164"/>
      <c r="AO100" s="46"/>
      <c r="AP100" s="164"/>
      <c r="AQ100" s="331"/>
      <c r="AR100" s="164"/>
      <c r="AS100" s="164"/>
      <c r="AT100" s="164"/>
      <c r="AU100" s="164"/>
      <c r="AV100" s="164"/>
      <c r="AW100" s="164"/>
      <c r="AX100" s="164"/>
      <c r="AY100" s="45"/>
      <c r="AZ100" s="164"/>
      <c r="BA100" s="541"/>
      <c r="BB100" s="513"/>
      <c r="BC100" s="301"/>
      <c r="BD100" s="532"/>
      <c r="BE100" s="299"/>
    </row>
    <row r="101" spans="1:59" ht="15.75" thickBot="1" x14ac:dyDescent="0.3">
      <c r="A101" s="355" t="s">
        <v>25</v>
      </c>
      <c r="B101" s="55"/>
      <c r="C101" s="313"/>
      <c r="D101" s="55"/>
      <c r="E101" s="55"/>
      <c r="F101" s="55"/>
      <c r="G101" s="55"/>
      <c r="H101" s="356">
        <v>0</v>
      </c>
      <c r="I101" s="444">
        <f>ROUNDDOWN(K101-H101,0)</f>
        <v>0</v>
      </c>
      <c r="J101" s="482"/>
      <c r="K101" s="357">
        <f>'BP1'!BL81</f>
        <v>0</v>
      </c>
      <c r="L101" s="69"/>
      <c r="M101" s="333"/>
      <c r="N101" s="76"/>
      <c r="O101" s="76"/>
      <c r="P101" s="76"/>
      <c r="Q101" s="76"/>
      <c r="R101" s="356">
        <v>0</v>
      </c>
      <c r="S101" s="444">
        <f>ROUNDDOWN(U101-R101,0)</f>
        <v>0</v>
      </c>
      <c r="T101" s="482"/>
      <c r="U101" s="357">
        <f>'BP2'!CD81</f>
        <v>0</v>
      </c>
      <c r="V101" s="69"/>
      <c r="W101" s="333"/>
      <c r="X101" s="76"/>
      <c r="Y101" s="76"/>
      <c r="Z101" s="76"/>
      <c r="AA101" s="76"/>
      <c r="AB101" s="358">
        <v>0</v>
      </c>
      <c r="AC101" s="444">
        <f>ROUNDDOWN(AE101-AB101,0)</f>
        <v>0</v>
      </c>
      <c r="AD101" s="482"/>
      <c r="AE101" s="357">
        <f>'BP3 Calc. '!E56</f>
        <v>0</v>
      </c>
      <c r="AF101" s="69"/>
      <c r="AG101" s="79"/>
      <c r="AH101" s="600"/>
      <c r="AI101" s="76"/>
      <c r="AJ101" s="76"/>
      <c r="AK101" s="76"/>
      <c r="AL101" s="358">
        <v>0</v>
      </c>
      <c r="AM101" s="444">
        <f>ROUNDDOWN(AO101-AL101,0)</f>
        <v>0</v>
      </c>
      <c r="AN101" s="482"/>
      <c r="AO101" s="357">
        <f>'BP4 Calc.'!E56</f>
        <v>0</v>
      </c>
      <c r="AP101" s="69"/>
      <c r="AQ101" s="333"/>
      <c r="AR101" s="76"/>
      <c r="AS101" s="76"/>
      <c r="AT101" s="76"/>
      <c r="AU101" s="76"/>
      <c r="AV101" s="358">
        <v>0</v>
      </c>
      <c r="AW101" s="444">
        <f>ROUNDDOWN(AY101-AV101,0)</f>
        <v>0</v>
      </c>
      <c r="AX101" s="482"/>
      <c r="AY101" s="357">
        <f>'BP5 Calc.  '!E56</f>
        <v>0</v>
      </c>
      <c r="AZ101" s="69"/>
      <c r="BA101" s="79"/>
      <c r="BB101" s="363">
        <f>SUM(H101,R101,AB101,AL101,AV101)</f>
        <v>0</v>
      </c>
      <c r="BC101" s="623">
        <f>SUM(I101,S101,AC101,AM101,AW101)</f>
        <v>0</v>
      </c>
      <c r="BD101" s="532"/>
      <c r="BE101" s="646">
        <f t="shared" si="2"/>
        <v>0</v>
      </c>
    </row>
    <row r="102" spans="1:59" s="165" customFormat="1" ht="13.5" customHeight="1" x14ac:dyDescent="0.25">
      <c r="A102" s="362"/>
      <c r="B102" s="166"/>
      <c r="C102" s="316"/>
      <c r="D102" s="166"/>
      <c r="E102" s="166"/>
      <c r="F102" s="166"/>
      <c r="G102" s="166"/>
      <c r="H102" s="164"/>
      <c r="I102" s="164"/>
      <c r="J102" s="164"/>
      <c r="K102" s="74"/>
      <c r="L102" s="164"/>
      <c r="M102" s="331"/>
      <c r="N102" s="164"/>
      <c r="O102" s="164"/>
      <c r="P102" s="164"/>
      <c r="Q102" s="164"/>
      <c r="R102" s="164"/>
      <c r="S102" s="164"/>
      <c r="T102" s="164"/>
      <c r="U102" s="74"/>
      <c r="V102" s="164"/>
      <c r="W102" s="331"/>
      <c r="X102" s="164"/>
      <c r="Y102" s="164"/>
      <c r="Z102" s="164"/>
      <c r="AA102" s="164"/>
      <c r="AB102" s="164"/>
      <c r="AC102" s="164"/>
      <c r="AD102" s="164"/>
      <c r="AE102" s="45"/>
      <c r="AF102" s="164"/>
      <c r="AG102" s="541"/>
      <c r="AH102" s="598"/>
      <c r="AI102" s="164"/>
      <c r="AJ102" s="164"/>
      <c r="AK102" s="164"/>
      <c r="AL102" s="164"/>
      <c r="AM102" s="164"/>
      <c r="AN102" s="164"/>
      <c r="AO102" s="45"/>
      <c r="AP102" s="164"/>
      <c r="AQ102" s="331"/>
      <c r="AR102" s="164"/>
      <c r="AS102" s="164"/>
      <c r="AT102" s="164"/>
      <c r="AU102" s="164"/>
      <c r="AV102" s="164"/>
      <c r="AW102" s="164"/>
      <c r="AX102" s="164"/>
      <c r="AY102" s="45"/>
      <c r="AZ102" s="164"/>
      <c r="BA102" s="541"/>
      <c r="BB102" s="514"/>
      <c r="BC102" s="351"/>
      <c r="BD102" s="533"/>
      <c r="BE102" s="352"/>
    </row>
    <row r="103" spans="1:59" x14ac:dyDescent="0.25">
      <c r="A103" s="377" t="s">
        <v>26</v>
      </c>
      <c r="B103" s="576"/>
      <c r="C103" s="306"/>
      <c r="D103" s="576"/>
      <c r="E103" s="576"/>
      <c r="F103" s="576"/>
      <c r="G103" s="576"/>
      <c r="H103" s="42"/>
      <c r="I103" s="42"/>
      <c r="J103" s="42"/>
      <c r="K103" s="143"/>
      <c r="L103" s="42"/>
      <c r="M103" s="20"/>
      <c r="N103" s="42"/>
      <c r="O103" s="42"/>
      <c r="P103" s="42"/>
      <c r="Q103" s="42"/>
      <c r="R103" s="42"/>
      <c r="S103" s="42"/>
      <c r="T103" s="42"/>
      <c r="U103" s="43"/>
      <c r="V103" s="42"/>
      <c r="W103" s="20"/>
      <c r="X103" s="42"/>
      <c r="Y103" s="42"/>
      <c r="Z103" s="42"/>
      <c r="AA103" s="42"/>
      <c r="AB103" s="42"/>
      <c r="AC103" s="42"/>
      <c r="AD103" s="42"/>
      <c r="AE103" s="45"/>
      <c r="AF103" s="42"/>
      <c r="AG103" s="8"/>
      <c r="AH103" s="601"/>
      <c r="AI103" s="42"/>
      <c r="AJ103" s="42"/>
      <c r="AK103" s="42"/>
      <c r="AL103" s="42"/>
      <c r="AM103" s="42"/>
      <c r="AN103" s="42"/>
      <c r="AO103" s="45"/>
      <c r="AP103" s="42"/>
      <c r="AQ103" s="20"/>
      <c r="AR103" s="42"/>
      <c r="AS103" s="42"/>
      <c r="AT103" s="42"/>
      <c r="AU103" s="42"/>
      <c r="AV103" s="42"/>
      <c r="AW103" s="42"/>
      <c r="AX103" s="42"/>
      <c r="AY103" s="45"/>
      <c r="AZ103" s="42"/>
      <c r="BA103" s="8"/>
      <c r="BB103" s="511"/>
      <c r="BC103" s="343"/>
      <c r="BD103" s="528"/>
      <c r="BE103" s="254"/>
    </row>
    <row r="104" spans="1:59" ht="6.75" customHeight="1" x14ac:dyDescent="0.25">
      <c r="A104" s="410"/>
      <c r="B104" s="50"/>
      <c r="C104" s="307"/>
      <c r="D104" s="50"/>
      <c r="E104" s="50"/>
      <c r="F104" s="50"/>
      <c r="G104" s="50"/>
      <c r="H104" s="42"/>
      <c r="I104" s="42"/>
      <c r="J104" s="42"/>
      <c r="K104" s="143"/>
      <c r="L104" s="42"/>
      <c r="M104" s="20"/>
      <c r="N104" s="42"/>
      <c r="O104" s="42"/>
      <c r="P104" s="42"/>
      <c r="Q104" s="42"/>
      <c r="R104" s="42"/>
      <c r="S104" s="42"/>
      <c r="T104" s="42"/>
      <c r="U104" s="43"/>
      <c r="V104" s="42"/>
      <c r="W104" s="20"/>
      <c r="X104" s="42"/>
      <c r="Y104" s="42"/>
      <c r="Z104" s="42"/>
      <c r="AA104" s="42"/>
      <c r="AB104" s="42"/>
      <c r="AC104" s="42"/>
      <c r="AD104" s="42"/>
      <c r="AE104" s="45"/>
      <c r="AF104" s="42"/>
      <c r="AG104" s="8"/>
      <c r="AH104" s="601"/>
      <c r="AI104" s="42"/>
      <c r="AJ104" s="42"/>
      <c r="AK104" s="42"/>
      <c r="AL104" s="42"/>
      <c r="AM104" s="42"/>
      <c r="AN104" s="42"/>
      <c r="AO104" s="45"/>
      <c r="AP104" s="42"/>
      <c r="AQ104" s="20"/>
      <c r="AR104" s="42"/>
      <c r="AS104" s="42"/>
      <c r="AT104" s="42"/>
      <c r="AU104" s="42"/>
      <c r="AV104" s="42"/>
      <c r="AW104" s="42"/>
      <c r="AX104" s="42"/>
      <c r="AY104" s="45"/>
      <c r="AZ104" s="42"/>
      <c r="BA104" s="8"/>
      <c r="BB104" s="515"/>
      <c r="BC104" s="156"/>
      <c r="BD104" s="528"/>
      <c r="BE104" s="255"/>
    </row>
    <row r="105" spans="1:59" x14ac:dyDescent="0.25">
      <c r="A105" s="258" t="s">
        <v>27</v>
      </c>
      <c r="B105" s="576"/>
      <c r="C105" s="306"/>
      <c r="D105" s="576"/>
      <c r="E105" s="576"/>
      <c r="F105" s="576"/>
      <c r="G105" s="576"/>
      <c r="H105" s="158">
        <v>0</v>
      </c>
      <c r="I105" s="445">
        <f>ROUNDDOWN(K105-H105,0)</f>
        <v>0</v>
      </c>
      <c r="J105" s="482"/>
      <c r="K105" s="176">
        <f>'BP1'!BL136</f>
        <v>0</v>
      </c>
      <c r="L105" s="69"/>
      <c r="M105" s="328"/>
      <c r="N105" s="44"/>
      <c r="O105" s="44"/>
      <c r="P105" s="44"/>
      <c r="Q105" s="44"/>
      <c r="R105" s="158">
        <v>0</v>
      </c>
      <c r="S105" s="445">
        <f>ROUNDDOWN(U105-R105,0)</f>
        <v>0</v>
      </c>
      <c r="T105" s="482"/>
      <c r="U105" s="176">
        <f>'BP2'!CC137</f>
        <v>0</v>
      </c>
      <c r="V105" s="69"/>
      <c r="W105" s="328"/>
      <c r="X105" s="44"/>
      <c r="Y105" s="44"/>
      <c r="Z105" s="44"/>
      <c r="AA105" s="44"/>
      <c r="AB105" s="158">
        <v>0</v>
      </c>
      <c r="AC105" s="445">
        <f>ROUNDDOWN(AE105-AB105,0)</f>
        <v>0</v>
      </c>
      <c r="AD105" s="482"/>
      <c r="AE105" s="176">
        <f>'BP3 Calc. '!D75</f>
        <v>0</v>
      </c>
      <c r="AF105" s="69"/>
      <c r="AG105" s="539"/>
      <c r="AH105" s="602"/>
      <c r="AI105" s="44"/>
      <c r="AJ105" s="44"/>
      <c r="AK105" s="44"/>
      <c r="AL105" s="158">
        <v>0</v>
      </c>
      <c r="AM105" s="445">
        <f>ROUNDDOWN(AO105-AL105,0)</f>
        <v>0</v>
      </c>
      <c r="AN105" s="482"/>
      <c r="AO105" s="176">
        <f>'BP4 Calc.'!D75</f>
        <v>0</v>
      </c>
      <c r="AP105" s="69"/>
      <c r="AQ105" s="328"/>
      <c r="AR105" s="44"/>
      <c r="AS105" s="44"/>
      <c r="AT105" s="44"/>
      <c r="AU105" s="44"/>
      <c r="AV105" s="158">
        <v>0</v>
      </c>
      <c r="AW105" s="445">
        <f>ROUNDDOWN(AY105-AV105,0)</f>
        <v>0</v>
      </c>
      <c r="AX105" s="482"/>
      <c r="AY105" s="176">
        <f>'BP5 Calc.  '!D75</f>
        <v>0</v>
      </c>
      <c r="AZ105" s="69"/>
      <c r="BA105" s="539"/>
      <c r="BB105" s="545">
        <f t="shared" ref="BB105:BB108" si="27">SUM(H105,R105,AB105,AL105,AV105)</f>
        <v>0</v>
      </c>
      <c r="BC105" s="505">
        <f>SUM(I105,S105,AC105,AM105,AW105)</f>
        <v>0</v>
      </c>
      <c r="BD105" s="651"/>
      <c r="BE105" s="638">
        <f t="shared" si="2"/>
        <v>0</v>
      </c>
      <c r="BG105" s="2"/>
    </row>
    <row r="106" spans="1:59" x14ac:dyDescent="0.25">
      <c r="A106" s="258" t="s">
        <v>28</v>
      </c>
      <c r="B106" s="576"/>
      <c r="C106" s="306"/>
      <c r="D106" s="576"/>
      <c r="E106" s="576"/>
      <c r="F106" s="576"/>
      <c r="G106" s="576"/>
      <c r="H106" s="158">
        <v>0</v>
      </c>
      <c r="I106" s="445">
        <f>ROUNDDOWN(K106-H106,0)</f>
        <v>0</v>
      </c>
      <c r="J106" s="482"/>
      <c r="K106" s="176">
        <f>'BP1'!BO152</f>
        <v>0</v>
      </c>
      <c r="L106" s="69"/>
      <c r="M106" s="328">
        <v>0</v>
      </c>
      <c r="N106" s="44"/>
      <c r="O106" s="44"/>
      <c r="P106" s="44"/>
      <c r="Q106" s="44"/>
      <c r="R106" s="158">
        <v>0</v>
      </c>
      <c r="S106" s="445" t="e">
        <f>ROUNDDOWN(U106-R106,0)</f>
        <v>#REF!</v>
      </c>
      <c r="T106" s="482"/>
      <c r="U106" s="176" t="e">
        <f>'BP2'!#REF!</f>
        <v>#REF!</v>
      </c>
      <c r="V106" s="69"/>
      <c r="W106" s="328"/>
      <c r="X106" s="44"/>
      <c r="Y106" s="44"/>
      <c r="Z106" s="44"/>
      <c r="AA106" s="44"/>
      <c r="AB106" s="158">
        <v>0</v>
      </c>
      <c r="AC106" s="445">
        <f>ROUNDDOWN(AE106-AB106,0)</f>
        <v>0</v>
      </c>
      <c r="AD106" s="482"/>
      <c r="AE106" s="176">
        <f>'BP3 Calc. '!F90</f>
        <v>0</v>
      </c>
      <c r="AF106" s="69"/>
      <c r="AG106" s="539"/>
      <c r="AH106" s="602"/>
      <c r="AI106" s="44"/>
      <c r="AJ106" s="44"/>
      <c r="AK106" s="44"/>
      <c r="AL106" s="158">
        <v>0</v>
      </c>
      <c r="AM106" s="445">
        <f>ROUNDDOWN(AO106-AL106,0)</f>
        <v>0</v>
      </c>
      <c r="AN106" s="482"/>
      <c r="AO106" s="176">
        <f>'BP4 Calc.'!F90</f>
        <v>0</v>
      </c>
      <c r="AP106" s="69"/>
      <c r="AQ106" s="328"/>
      <c r="AR106" s="44"/>
      <c r="AS106" s="44"/>
      <c r="AT106" s="44"/>
      <c r="AU106" s="44"/>
      <c r="AV106" s="158">
        <v>0</v>
      </c>
      <c r="AW106" s="445">
        <f>ROUNDDOWN(AY106-AV106,0)</f>
        <v>0</v>
      </c>
      <c r="AX106" s="482"/>
      <c r="AY106" s="176">
        <f>'BP5 Calc.  '!F90</f>
        <v>0</v>
      </c>
      <c r="AZ106" s="69"/>
      <c r="BA106" s="539"/>
      <c r="BB106" s="545">
        <f t="shared" si="27"/>
        <v>0</v>
      </c>
      <c r="BC106" s="505" t="e">
        <f>SUM(I106,S106,AC106,AM106,AW106)</f>
        <v>#REF!</v>
      </c>
      <c r="BD106" s="651"/>
      <c r="BE106" s="638" t="e">
        <f t="shared" si="2"/>
        <v>#REF!</v>
      </c>
    </row>
    <row r="107" spans="1:59" x14ac:dyDescent="0.25">
      <c r="A107" s="259" t="s">
        <v>74</v>
      </c>
      <c r="B107" s="576"/>
      <c r="C107" s="306"/>
      <c r="D107" s="576"/>
      <c r="E107" s="576"/>
      <c r="F107" s="576"/>
      <c r="G107" s="576"/>
      <c r="H107" s="158">
        <v>0</v>
      </c>
      <c r="I107" s="445">
        <f>ROUNDDOWN(K107-H107,0)</f>
        <v>0</v>
      </c>
      <c r="J107" s="482"/>
      <c r="K107" s="176">
        <f>'BP1'!BL162</f>
        <v>0</v>
      </c>
      <c r="L107" s="69"/>
      <c r="M107" s="328"/>
      <c r="N107" s="44"/>
      <c r="O107" s="44"/>
      <c r="P107" s="44"/>
      <c r="Q107" s="44"/>
      <c r="R107" s="158">
        <v>0</v>
      </c>
      <c r="S107" s="445">
        <f>ROUNDDOWN(U107-R107,0)</f>
        <v>0</v>
      </c>
      <c r="T107" s="482"/>
      <c r="U107" s="176">
        <f>'BP2'!CC163</f>
        <v>0</v>
      </c>
      <c r="V107" s="69"/>
      <c r="W107" s="328"/>
      <c r="X107" s="44"/>
      <c r="Y107" s="44"/>
      <c r="Z107" s="44"/>
      <c r="AA107" s="44"/>
      <c r="AB107" s="158">
        <v>0</v>
      </c>
      <c r="AC107" s="445">
        <f>ROUNDDOWN(AE107-AB107,0)</f>
        <v>0</v>
      </c>
      <c r="AD107" s="482"/>
      <c r="AE107" s="176">
        <f>'BP3 Calc. '!D100</f>
        <v>0</v>
      </c>
      <c r="AF107" s="69"/>
      <c r="AG107" s="539"/>
      <c r="AH107" s="602"/>
      <c r="AI107" s="44"/>
      <c r="AJ107" s="44"/>
      <c r="AK107" s="44"/>
      <c r="AL107" s="158">
        <v>0</v>
      </c>
      <c r="AM107" s="445">
        <f>ROUNDDOWN(AO107-AL107,0)</f>
        <v>0</v>
      </c>
      <c r="AN107" s="482"/>
      <c r="AO107" s="176">
        <f>'BP4 Calc.'!D100</f>
        <v>0</v>
      </c>
      <c r="AP107" s="69"/>
      <c r="AQ107" s="328"/>
      <c r="AR107" s="44"/>
      <c r="AS107" s="44"/>
      <c r="AT107" s="44"/>
      <c r="AU107" s="44"/>
      <c r="AV107" s="158">
        <v>0</v>
      </c>
      <c r="AW107" s="445">
        <f>ROUNDDOWN(AY107-AV107,0)</f>
        <v>0</v>
      </c>
      <c r="AX107" s="482"/>
      <c r="AY107" s="176">
        <f>'BP5 Calc.  '!D100</f>
        <v>0</v>
      </c>
      <c r="AZ107" s="69"/>
      <c r="BA107" s="539"/>
      <c r="BB107" s="545">
        <f t="shared" si="27"/>
        <v>0</v>
      </c>
      <c r="BC107" s="505">
        <f>SUM(I107,S107,AC107,AM107,AW107)</f>
        <v>0</v>
      </c>
      <c r="BD107" s="651"/>
      <c r="BE107" s="638">
        <f t="shared" si="2"/>
        <v>0</v>
      </c>
    </row>
    <row r="108" spans="1:59" x14ac:dyDescent="0.25">
      <c r="A108" s="258" t="s">
        <v>29</v>
      </c>
      <c r="B108" s="576"/>
      <c r="C108" s="306"/>
      <c r="D108" s="576"/>
      <c r="E108" s="576"/>
      <c r="F108" s="576"/>
      <c r="G108" s="576"/>
      <c r="H108" s="158">
        <v>0</v>
      </c>
      <c r="I108" s="445">
        <f>ROUNDDOWN(K108-H108,0)</f>
        <v>0</v>
      </c>
      <c r="J108" s="482"/>
      <c r="K108" s="176">
        <f>'BP1'!BL176</f>
        <v>0</v>
      </c>
      <c r="L108" s="69"/>
      <c r="M108" s="328"/>
      <c r="N108" s="44"/>
      <c r="O108" s="44"/>
      <c r="P108" s="44"/>
      <c r="Q108" s="44"/>
      <c r="R108" s="158">
        <v>0</v>
      </c>
      <c r="S108" s="445">
        <f>ROUNDDOWN(U108-R108,0)</f>
        <v>0</v>
      </c>
      <c r="T108" s="482"/>
      <c r="U108" s="176">
        <f>'BP2'!CD176</f>
        <v>0</v>
      </c>
      <c r="V108" s="69"/>
      <c r="W108" s="328"/>
      <c r="X108" s="44"/>
      <c r="Y108" s="44"/>
      <c r="Z108" s="44"/>
      <c r="AA108" s="44"/>
      <c r="AB108" s="158">
        <v>0</v>
      </c>
      <c r="AC108" s="445">
        <f>ROUNDDOWN(AE108-AB108,0)</f>
        <v>0</v>
      </c>
      <c r="AD108" s="482"/>
      <c r="AE108" s="176">
        <f>'BP3 Calc. '!C112</f>
        <v>0</v>
      </c>
      <c r="AF108" s="69"/>
      <c r="AG108" s="539"/>
      <c r="AH108" s="602"/>
      <c r="AI108" s="44"/>
      <c r="AJ108" s="44"/>
      <c r="AK108" s="44"/>
      <c r="AL108" s="158">
        <v>0</v>
      </c>
      <c r="AM108" s="445">
        <f>ROUNDDOWN(AO108-AL108,0)</f>
        <v>0</v>
      </c>
      <c r="AN108" s="482"/>
      <c r="AO108" s="176">
        <f>'BP4 Calc.'!C112</f>
        <v>0</v>
      </c>
      <c r="AP108" s="69"/>
      <c r="AQ108" s="328"/>
      <c r="AR108" s="44"/>
      <c r="AS108" s="44"/>
      <c r="AT108" s="44"/>
      <c r="AU108" s="44"/>
      <c r="AV108" s="158">
        <v>0</v>
      </c>
      <c r="AW108" s="445">
        <f>ROUNDDOWN(AY108-AV108,0)</f>
        <v>0</v>
      </c>
      <c r="AX108" s="482"/>
      <c r="AY108" s="176">
        <f>'BP5 Calc.  '!C112</f>
        <v>0</v>
      </c>
      <c r="AZ108" s="69"/>
      <c r="BA108" s="539"/>
      <c r="BB108" s="545">
        <f t="shared" si="27"/>
        <v>0</v>
      </c>
      <c r="BC108" s="505">
        <f>SUM(I108,S108,AC108,AM108,AW108)</f>
        <v>0</v>
      </c>
      <c r="BD108" s="651"/>
      <c r="BE108" s="638">
        <f t="shared" si="2"/>
        <v>0</v>
      </c>
    </row>
    <row r="109" spans="1:59" x14ac:dyDescent="0.25">
      <c r="A109" s="258" t="s">
        <v>30</v>
      </c>
      <c r="B109" s="207"/>
      <c r="C109" s="306"/>
      <c r="D109" s="576"/>
      <c r="E109" s="576"/>
      <c r="F109" s="576"/>
      <c r="G109" s="576"/>
      <c r="H109" s="496">
        <f>'Sub-Award Calc.'!C54</f>
        <v>0</v>
      </c>
      <c r="I109" s="567">
        <f>'Sub-Award Calc.'!D54</f>
        <v>0</v>
      </c>
      <c r="J109" s="567">
        <f>'Sub-Award Calc.'!E54</f>
        <v>0</v>
      </c>
      <c r="K109" s="174">
        <f>'Sub-Award Calc.'!F54</f>
        <v>0</v>
      </c>
      <c r="L109" s="69"/>
      <c r="M109" s="328"/>
      <c r="N109" s="44"/>
      <c r="O109" s="44"/>
      <c r="P109" s="44"/>
      <c r="Q109" s="44"/>
      <c r="R109" s="181">
        <f>'Sub-Award Calc.'!C55</f>
        <v>0</v>
      </c>
      <c r="S109" s="567">
        <f>'Sub-Award Calc.'!D55</f>
        <v>0</v>
      </c>
      <c r="T109" s="567">
        <f>'Sub-Award Calc.'!E55</f>
        <v>0</v>
      </c>
      <c r="U109" s="174">
        <f>'Sub-Award Calc.'!F55</f>
        <v>0</v>
      </c>
      <c r="V109" s="69"/>
      <c r="W109" s="328"/>
      <c r="X109" s="44"/>
      <c r="Y109" s="44"/>
      <c r="Z109" s="44"/>
      <c r="AA109" s="44"/>
      <c r="AB109" s="181">
        <f>'Sub-Award Calc.'!C56</f>
        <v>0</v>
      </c>
      <c r="AC109" s="567">
        <f>'Sub-Award Calc.'!D56</f>
        <v>0</v>
      </c>
      <c r="AD109" s="567">
        <f>'Sub-Award Calc.'!E56</f>
        <v>0</v>
      </c>
      <c r="AE109" s="174">
        <f>'Sub-Award Calc.'!F56</f>
        <v>0</v>
      </c>
      <c r="AF109" s="69"/>
      <c r="AG109" s="539"/>
      <c r="AH109" s="602"/>
      <c r="AI109" s="44"/>
      <c r="AJ109" s="44"/>
      <c r="AK109" s="44"/>
      <c r="AL109" s="181">
        <f>'Sub-Award Calc.'!C57</f>
        <v>0</v>
      </c>
      <c r="AM109" s="567">
        <f>'Sub-Award Calc.'!D57</f>
        <v>0</v>
      </c>
      <c r="AN109" s="567">
        <f>'Sub-Award Calc.'!E57</f>
        <v>0</v>
      </c>
      <c r="AO109" s="174">
        <f>'Sub-Award Calc.'!F57</f>
        <v>0</v>
      </c>
      <c r="AP109" s="69"/>
      <c r="AQ109" s="328"/>
      <c r="AR109" s="44"/>
      <c r="AS109" s="44"/>
      <c r="AT109" s="44"/>
      <c r="AU109" s="44"/>
      <c r="AV109" s="181">
        <f>'Sub-Award Calc.'!C58</f>
        <v>0</v>
      </c>
      <c r="AW109" s="445">
        <f>'Sub-Award Calc.'!D58</f>
        <v>0</v>
      </c>
      <c r="AX109" s="567">
        <f>'Sub-Award Calc.'!E58</f>
        <v>0</v>
      </c>
      <c r="AY109" s="174">
        <f>'Sub-Award Calc.'!F58</f>
        <v>0</v>
      </c>
      <c r="AZ109" s="69"/>
      <c r="BA109" s="539"/>
      <c r="BB109" s="545">
        <f>'Sub-Award Calc.'!C52</f>
        <v>0</v>
      </c>
      <c r="BC109" s="505">
        <f>'Sub-Award Calc.'!D52</f>
        <v>0</v>
      </c>
      <c r="BD109" s="654">
        <f>'Sub-Award Calc.'!E52</f>
        <v>0</v>
      </c>
      <c r="BE109" s="263">
        <f>'Sub-Award Calc.'!F52</f>
        <v>0</v>
      </c>
    </row>
    <row r="110" spans="1:59" ht="14.25" customHeight="1" x14ac:dyDescent="0.25">
      <c r="A110" s="260" t="s">
        <v>31</v>
      </c>
      <c r="B110" s="208"/>
      <c r="C110" s="317"/>
      <c r="D110" s="85"/>
      <c r="E110" s="85"/>
      <c r="F110" s="85"/>
      <c r="G110" s="85"/>
      <c r="H110" s="66"/>
      <c r="I110" s="485">
        <f>'Sub-Award Calc.'!G54</f>
        <v>0</v>
      </c>
      <c r="J110" s="75"/>
      <c r="K110" s="481"/>
      <c r="L110" s="66"/>
      <c r="M110" s="334"/>
      <c r="N110" s="66"/>
      <c r="O110" s="66"/>
      <c r="P110" s="66"/>
      <c r="Q110" s="66"/>
      <c r="R110" s="452"/>
      <c r="S110" s="501">
        <f>'Sub-Award Calc.'!G55</f>
        <v>0</v>
      </c>
      <c r="T110" s="75"/>
      <c r="U110" s="481"/>
      <c r="V110" s="66"/>
      <c r="W110" s="334"/>
      <c r="X110" s="66"/>
      <c r="Y110" s="66"/>
      <c r="Z110" s="66"/>
      <c r="AA110" s="66"/>
      <c r="AB110" s="452"/>
      <c r="AC110" s="501">
        <f>'Sub-Award Calc.'!G56</f>
        <v>0</v>
      </c>
      <c r="AD110" s="75"/>
      <c r="AE110" s="451"/>
      <c r="AF110" s="66"/>
      <c r="AG110" s="478"/>
      <c r="AH110" s="603"/>
      <c r="AI110" s="66"/>
      <c r="AJ110" s="66"/>
      <c r="AK110" s="66"/>
      <c r="AL110" s="452"/>
      <c r="AM110" s="501">
        <f>'Sub-Award Calc.'!G57</f>
        <v>0</v>
      </c>
      <c r="AN110" s="75"/>
      <c r="AO110" s="451"/>
      <c r="AP110" s="66"/>
      <c r="AQ110" s="334"/>
      <c r="AR110" s="66"/>
      <c r="AS110" s="66"/>
      <c r="AT110" s="66"/>
      <c r="AU110" s="66"/>
      <c r="AV110" s="452"/>
      <c r="AW110" s="501">
        <f>'Sub-Award Calc.'!G58</f>
        <v>0</v>
      </c>
      <c r="AX110" s="75"/>
      <c r="AY110" s="451"/>
      <c r="AZ110" s="66"/>
      <c r="BA110" s="478"/>
      <c r="BB110" s="558"/>
      <c r="BC110" s="624">
        <f>'Sub-Award Calc.'!G52</f>
        <v>0</v>
      </c>
      <c r="BD110" s="536"/>
      <c r="BE110" s="647">
        <f>BC110</f>
        <v>0</v>
      </c>
    </row>
    <row r="111" spans="1:59" x14ac:dyDescent="0.25">
      <c r="A111" s="261" t="s">
        <v>84</v>
      </c>
      <c r="B111" s="50"/>
      <c r="C111" s="317"/>
      <c r="D111" s="85"/>
      <c r="E111" s="85"/>
      <c r="F111" s="85"/>
      <c r="G111" s="85"/>
      <c r="H111" s="101"/>
      <c r="I111" s="368">
        <f>'Sub-Award Calc.'!I54</f>
        <v>0</v>
      </c>
      <c r="J111" s="473"/>
      <c r="K111" s="35"/>
      <c r="L111" s="66"/>
      <c r="M111" s="334"/>
      <c r="N111" s="66"/>
      <c r="O111" s="66"/>
      <c r="P111" s="66"/>
      <c r="Q111" s="66"/>
      <c r="R111" s="101"/>
      <c r="S111" s="368">
        <f>'Sub-Award Calc.'!I55</f>
        <v>0</v>
      </c>
      <c r="T111" s="473"/>
      <c r="U111" s="35"/>
      <c r="V111" s="66"/>
      <c r="W111" s="334"/>
      <c r="X111" s="66"/>
      <c r="Y111" s="66"/>
      <c r="Z111" s="66"/>
      <c r="AA111" s="66"/>
      <c r="AB111" s="101"/>
      <c r="AC111" s="368">
        <f>'Sub-Award Calc.'!I56</f>
        <v>0</v>
      </c>
      <c r="AD111" s="473"/>
      <c r="AE111" s="35"/>
      <c r="AF111" s="66"/>
      <c r="AG111" s="478"/>
      <c r="AH111" s="603"/>
      <c r="AI111" s="66"/>
      <c r="AJ111" s="66"/>
      <c r="AK111" s="66"/>
      <c r="AL111" s="101"/>
      <c r="AM111" s="368">
        <f>'Sub-Award Calc.'!I57</f>
        <v>0</v>
      </c>
      <c r="AN111" s="473"/>
      <c r="AO111" s="35"/>
      <c r="AP111" s="66"/>
      <c r="AQ111" s="334"/>
      <c r="AR111" s="66"/>
      <c r="AS111" s="66"/>
      <c r="AT111" s="66"/>
      <c r="AU111" s="66"/>
      <c r="AV111" s="101"/>
      <c r="AW111" s="368">
        <f>'Sub-Award Calc.'!I58</f>
        <v>0</v>
      </c>
      <c r="AX111" s="473"/>
      <c r="AY111" s="35"/>
      <c r="AZ111" s="66"/>
      <c r="BA111" s="478"/>
      <c r="BB111" s="519"/>
      <c r="BC111" s="625">
        <f>'Sub-Award Calc.'!I52</f>
        <v>0</v>
      </c>
      <c r="BD111" s="655"/>
      <c r="BE111" s="262"/>
    </row>
    <row r="112" spans="1:59" x14ac:dyDescent="0.25">
      <c r="A112" s="261" t="s">
        <v>85</v>
      </c>
      <c r="B112" s="144"/>
      <c r="C112" s="317"/>
      <c r="D112" s="85"/>
      <c r="E112" s="85"/>
      <c r="F112" s="85"/>
      <c r="G112" s="85"/>
      <c r="H112" s="101"/>
      <c r="I112" s="449">
        <f>'Sub-Award Calc.'!K54</f>
        <v>0</v>
      </c>
      <c r="J112" s="474"/>
      <c r="K112" s="35"/>
      <c r="L112" s="66"/>
      <c r="M112" s="334"/>
      <c r="N112" s="66"/>
      <c r="O112" s="66"/>
      <c r="P112" s="66"/>
      <c r="Q112" s="66"/>
      <c r="R112" s="101"/>
      <c r="S112" s="449">
        <f>'Sub-Award Calc.'!K55</f>
        <v>0</v>
      </c>
      <c r="T112" s="474"/>
      <c r="U112" s="35"/>
      <c r="V112" s="66"/>
      <c r="W112" s="334"/>
      <c r="X112" s="66"/>
      <c r="Y112" s="66"/>
      <c r="Z112" s="66"/>
      <c r="AA112" s="66"/>
      <c r="AB112" s="101"/>
      <c r="AC112" s="449">
        <f>'Sub-Award Calc.'!K56</f>
        <v>0</v>
      </c>
      <c r="AD112" s="474"/>
      <c r="AE112" s="35"/>
      <c r="AF112" s="66"/>
      <c r="AG112" s="478"/>
      <c r="AH112" s="603"/>
      <c r="AI112" s="66"/>
      <c r="AJ112" s="66"/>
      <c r="AK112" s="66"/>
      <c r="AL112" s="101"/>
      <c r="AM112" s="449">
        <f>'Sub-Award Calc.'!K57</f>
        <v>0</v>
      </c>
      <c r="AN112" s="474"/>
      <c r="AO112" s="35"/>
      <c r="AP112" s="66"/>
      <c r="AQ112" s="334"/>
      <c r="AR112" s="66"/>
      <c r="AS112" s="66"/>
      <c r="AT112" s="66"/>
      <c r="AU112" s="66"/>
      <c r="AV112" s="101"/>
      <c r="AW112" s="449">
        <f>'Sub-Award Calc.'!K58</f>
        <v>0</v>
      </c>
      <c r="AX112" s="474"/>
      <c r="AY112" s="35"/>
      <c r="AZ112" s="66"/>
      <c r="BA112" s="478"/>
      <c r="BB112" s="519"/>
      <c r="BC112" s="449">
        <f>'Sub-Award Calc.'!K52</f>
        <v>0</v>
      </c>
      <c r="BD112" s="655"/>
      <c r="BE112" s="262"/>
    </row>
    <row r="113" spans="1:57" x14ac:dyDescent="0.25">
      <c r="A113" s="261" t="s">
        <v>86</v>
      </c>
      <c r="B113" s="144"/>
      <c r="C113" s="317"/>
      <c r="D113" s="85"/>
      <c r="E113" s="85"/>
      <c r="F113" s="85"/>
      <c r="G113" s="85"/>
      <c r="H113" s="101"/>
      <c r="I113" s="449">
        <f>'Sub-Award Calc.'!L54</f>
        <v>0</v>
      </c>
      <c r="J113" s="474"/>
      <c r="K113" s="35"/>
      <c r="L113" s="66"/>
      <c r="M113" s="334"/>
      <c r="N113" s="66"/>
      <c r="O113" s="66"/>
      <c r="P113" s="66"/>
      <c r="Q113" s="66"/>
      <c r="R113" s="101"/>
      <c r="S113" s="450">
        <f>'Sub-Award Calc.'!L55</f>
        <v>0</v>
      </c>
      <c r="T113" s="474"/>
      <c r="U113" s="35"/>
      <c r="V113" s="66"/>
      <c r="W113" s="334"/>
      <c r="X113" s="66"/>
      <c r="Y113" s="66"/>
      <c r="Z113" s="66"/>
      <c r="AA113" s="66"/>
      <c r="AB113" s="101"/>
      <c r="AC113" s="449">
        <f>'Sub-Award Calc.'!L56</f>
        <v>0</v>
      </c>
      <c r="AD113" s="474"/>
      <c r="AE113" s="35"/>
      <c r="AF113" s="66"/>
      <c r="AG113" s="478"/>
      <c r="AH113" s="603"/>
      <c r="AI113" s="66"/>
      <c r="AJ113" s="66"/>
      <c r="AK113" s="66"/>
      <c r="AL113" s="101"/>
      <c r="AM113" s="449">
        <f>'Sub-Award Calc.'!L57</f>
        <v>0</v>
      </c>
      <c r="AN113" s="474"/>
      <c r="AO113" s="35"/>
      <c r="AP113" s="66"/>
      <c r="AQ113" s="334"/>
      <c r="AR113" s="66"/>
      <c r="AS113" s="66"/>
      <c r="AT113" s="66"/>
      <c r="AU113" s="66"/>
      <c r="AV113" s="101"/>
      <c r="AW113" s="449">
        <f>'Sub-Award Calc.'!L58</f>
        <v>0</v>
      </c>
      <c r="AX113" s="474"/>
      <c r="AY113" s="35"/>
      <c r="AZ113" s="66"/>
      <c r="BA113" s="478"/>
      <c r="BB113" s="519"/>
      <c r="BC113" s="449">
        <f>'Sub-Award Calc.'!L52</f>
        <v>0</v>
      </c>
      <c r="BD113" s="655"/>
      <c r="BE113" s="262"/>
    </row>
    <row r="114" spans="1:57" s="38" customFormat="1" ht="1.5" customHeight="1" x14ac:dyDescent="0.25">
      <c r="A114" s="391"/>
      <c r="B114" s="392"/>
      <c r="C114" s="393"/>
      <c r="D114" s="392"/>
      <c r="E114" s="392"/>
      <c r="F114" s="392"/>
      <c r="G114" s="392"/>
      <c r="H114" s="87"/>
      <c r="I114" s="394"/>
      <c r="J114" s="394"/>
      <c r="K114" s="395"/>
      <c r="L114" s="394"/>
      <c r="M114" s="396"/>
      <c r="N114" s="394"/>
      <c r="O114" s="394"/>
      <c r="P114" s="394"/>
      <c r="Q114" s="394"/>
      <c r="R114" s="87"/>
      <c r="S114" s="213"/>
      <c r="T114" s="394"/>
      <c r="U114" s="214"/>
      <c r="V114" s="394"/>
      <c r="W114" s="396"/>
      <c r="X114" s="394"/>
      <c r="Y114" s="394"/>
      <c r="Z114" s="394"/>
      <c r="AA114" s="394"/>
      <c r="AB114" s="87"/>
      <c r="AC114" s="394"/>
      <c r="AD114" s="394"/>
      <c r="AE114" s="395"/>
      <c r="AF114" s="394"/>
      <c r="AG114" s="394"/>
      <c r="AH114" s="604"/>
      <c r="AI114" s="394"/>
      <c r="AJ114" s="394"/>
      <c r="AK114" s="394"/>
      <c r="AL114" s="87"/>
      <c r="AM114" s="394"/>
      <c r="AN114" s="394"/>
      <c r="AO114" s="395"/>
      <c r="AP114" s="394"/>
      <c r="AQ114" s="396"/>
      <c r="AR114" s="394"/>
      <c r="AS114" s="394"/>
      <c r="AT114" s="394"/>
      <c r="AU114" s="394"/>
      <c r="AV114" s="87"/>
      <c r="AW114" s="394"/>
      <c r="AX114" s="394"/>
      <c r="AY114" s="395"/>
      <c r="AZ114" s="394"/>
      <c r="BA114" s="394"/>
      <c r="BB114" s="517"/>
      <c r="BC114" s="397"/>
      <c r="BD114" s="535"/>
      <c r="BE114" s="398"/>
    </row>
    <row r="115" spans="1:57" s="38" customFormat="1" ht="12.75" customHeight="1" thickBot="1" x14ac:dyDescent="0.3">
      <c r="A115" s="390"/>
      <c r="B115" s="85"/>
      <c r="C115" s="317"/>
      <c r="D115" s="85"/>
      <c r="E115" s="85"/>
      <c r="F115" s="85"/>
      <c r="G115" s="85"/>
      <c r="H115" s="66"/>
      <c r="I115" s="66"/>
      <c r="J115" s="66"/>
      <c r="K115" s="75"/>
      <c r="L115" s="66"/>
      <c r="M115" s="334"/>
      <c r="N115" s="66"/>
      <c r="O115" s="66"/>
      <c r="P115" s="66"/>
      <c r="Q115" s="66"/>
      <c r="R115" s="66"/>
      <c r="S115" s="66"/>
      <c r="T115" s="66"/>
      <c r="U115" s="75"/>
      <c r="V115" s="66"/>
      <c r="W115" s="334"/>
      <c r="X115" s="66"/>
      <c r="Y115" s="66"/>
      <c r="Z115" s="66"/>
      <c r="AA115" s="66"/>
      <c r="AB115" s="66"/>
      <c r="AC115" s="66"/>
      <c r="AD115" s="66"/>
      <c r="AE115" s="75"/>
      <c r="AF115" s="66"/>
      <c r="AG115" s="478"/>
      <c r="AH115" s="603"/>
      <c r="AI115" s="66"/>
      <c r="AJ115" s="66"/>
      <c r="AK115" s="66"/>
      <c r="AL115" s="66"/>
      <c r="AM115" s="66"/>
      <c r="AN115" s="66"/>
      <c r="AO115" s="75"/>
      <c r="AP115" s="66"/>
      <c r="AQ115" s="334"/>
      <c r="AR115" s="66"/>
      <c r="AS115" s="66"/>
      <c r="AT115" s="66"/>
      <c r="AU115" s="66"/>
      <c r="AV115" s="66"/>
      <c r="AW115" s="66"/>
      <c r="AX115" s="66"/>
      <c r="AY115" s="75"/>
      <c r="AZ115" s="66"/>
      <c r="BA115" s="478"/>
      <c r="BB115" s="516"/>
      <c r="BC115" s="75"/>
      <c r="BD115" s="536"/>
      <c r="BE115" s="364"/>
    </row>
    <row r="116" spans="1:57" s="38" customFormat="1" ht="15.75" customHeight="1" thickBot="1" x14ac:dyDescent="0.3">
      <c r="A116" s="762" t="s">
        <v>152</v>
      </c>
      <c r="B116" s="85"/>
      <c r="C116" s="317"/>
      <c r="D116" s="85"/>
      <c r="E116" s="85"/>
      <c r="F116" s="85"/>
      <c r="G116" s="85"/>
      <c r="H116" s="66"/>
      <c r="I116" s="66"/>
      <c r="J116" s="492">
        <f>'BP1'!BN188</f>
        <v>0</v>
      </c>
      <c r="K116" s="176">
        <f>J116</f>
        <v>0</v>
      </c>
      <c r="L116" s="66"/>
      <c r="M116" s="334"/>
      <c r="N116" s="66"/>
      <c r="O116" s="66"/>
      <c r="P116" s="66"/>
      <c r="Q116" s="66"/>
      <c r="R116" s="66"/>
      <c r="S116" s="66"/>
      <c r="T116" s="492">
        <f>'BP2'!CA190</f>
        <v>0</v>
      </c>
      <c r="U116" s="176">
        <f>T116</f>
        <v>0</v>
      </c>
      <c r="V116" s="66"/>
      <c r="W116" s="334"/>
      <c r="X116" s="66"/>
      <c r="Y116" s="66"/>
      <c r="Z116" s="66"/>
      <c r="AA116" s="66"/>
      <c r="AB116" s="66"/>
      <c r="AC116" s="66"/>
      <c r="AD116" s="492">
        <f>'BP3 Calc. '!C126</f>
        <v>0</v>
      </c>
      <c r="AE116" s="176">
        <f>AD116</f>
        <v>0</v>
      </c>
      <c r="AF116" s="66"/>
      <c r="AG116" s="478"/>
      <c r="AH116" s="603"/>
      <c r="AI116" s="66"/>
      <c r="AJ116" s="66"/>
      <c r="AK116" s="66"/>
      <c r="AL116" s="66"/>
      <c r="AM116" s="66"/>
      <c r="AN116" s="492">
        <f>'BP4 Calc.'!C126</f>
        <v>0</v>
      </c>
      <c r="AO116" s="176">
        <f>AN116</f>
        <v>0</v>
      </c>
      <c r="AP116" s="66"/>
      <c r="AQ116" s="334"/>
      <c r="AR116" s="66"/>
      <c r="AS116" s="66"/>
      <c r="AT116" s="66"/>
      <c r="AU116" s="66"/>
      <c r="AV116" s="66"/>
      <c r="AW116" s="66"/>
      <c r="AX116" s="492">
        <f>'BP5 Calc.  '!C126</f>
        <v>0</v>
      </c>
      <c r="AY116" s="176">
        <f>AX116</f>
        <v>0</v>
      </c>
      <c r="AZ116" s="66"/>
      <c r="BA116" s="478"/>
      <c r="BB116" s="516"/>
      <c r="BC116" s="75"/>
      <c r="BD116" s="656">
        <f>SUM(J116,T116,AD116,AN116,AX116)</f>
        <v>0</v>
      </c>
      <c r="BE116" s="645">
        <f>BD116</f>
        <v>0</v>
      </c>
    </row>
    <row r="117" spans="1:57" s="100" customFormat="1" ht="12.75" customHeight="1" thickBot="1" x14ac:dyDescent="0.3">
      <c r="A117" s="390"/>
      <c r="B117" s="85"/>
      <c r="C117" s="317"/>
      <c r="D117" s="85"/>
      <c r="E117" s="85"/>
      <c r="F117" s="85"/>
      <c r="G117" s="85"/>
      <c r="H117" s="66"/>
      <c r="I117" s="66"/>
      <c r="J117" s="66"/>
      <c r="K117" s="75"/>
      <c r="L117" s="66"/>
      <c r="M117" s="334"/>
      <c r="N117" s="66"/>
      <c r="O117" s="66"/>
      <c r="P117" s="66"/>
      <c r="Q117" s="66"/>
      <c r="R117" s="66"/>
      <c r="S117" s="66"/>
      <c r="T117" s="66"/>
      <c r="U117" s="75"/>
      <c r="V117" s="66"/>
      <c r="W117" s="334"/>
      <c r="X117" s="66"/>
      <c r="Y117" s="66"/>
      <c r="Z117" s="66"/>
      <c r="AA117" s="66"/>
      <c r="AB117" s="66"/>
      <c r="AC117" s="66"/>
      <c r="AD117" s="66"/>
      <c r="AE117" s="75"/>
      <c r="AF117" s="66"/>
      <c r="AG117" s="478"/>
      <c r="AH117" s="603"/>
      <c r="AI117" s="66"/>
      <c r="AJ117" s="66"/>
      <c r="AK117" s="66"/>
      <c r="AL117" s="66"/>
      <c r="AM117" s="66"/>
      <c r="AN117" s="66"/>
      <c r="AO117" s="75"/>
      <c r="AP117" s="66"/>
      <c r="AQ117" s="334"/>
      <c r="AR117" s="66"/>
      <c r="AS117" s="66"/>
      <c r="AT117" s="66"/>
      <c r="AU117" s="66"/>
      <c r="AV117" s="66"/>
      <c r="AW117" s="66"/>
      <c r="AX117" s="66"/>
      <c r="AY117" s="75"/>
      <c r="AZ117" s="66"/>
      <c r="BA117" s="409"/>
      <c r="BB117" s="516"/>
      <c r="BC117" s="75"/>
      <c r="BD117" s="536"/>
      <c r="BE117" s="648"/>
    </row>
    <row r="118" spans="1:57" s="36" customFormat="1" ht="15.75" thickBot="1" x14ac:dyDescent="0.3">
      <c r="A118" s="374" t="s">
        <v>32</v>
      </c>
      <c r="B118" s="56"/>
      <c r="C118" s="314"/>
      <c r="D118" s="56"/>
      <c r="E118" s="56"/>
      <c r="F118" s="56"/>
      <c r="G118" s="56"/>
      <c r="H118" s="359">
        <f>SUM(H105,H106,H107,H108,H109)</f>
        <v>0</v>
      </c>
      <c r="I118" s="360">
        <f>SUM(I105,I106,I107,I108,I109)</f>
        <v>0</v>
      </c>
      <c r="J118" s="475">
        <f>J116</f>
        <v>0</v>
      </c>
      <c r="K118" s="357">
        <f>SUM(H118,I118,J118)</f>
        <v>0</v>
      </c>
      <c r="L118" s="71"/>
      <c r="M118" s="335"/>
      <c r="N118" s="74"/>
      <c r="O118" s="74"/>
      <c r="P118" s="74"/>
      <c r="Q118" s="74"/>
      <c r="R118" s="359">
        <f>SUM(R105,R106,R107,R108,R109)</f>
        <v>0</v>
      </c>
      <c r="S118" s="360" t="e">
        <f>SUM(S105,S106,S107,S108,S109)</f>
        <v>#REF!</v>
      </c>
      <c r="T118" s="475">
        <f>T116</f>
        <v>0</v>
      </c>
      <c r="U118" s="357" t="e">
        <f>SUM(R118,S118,T118)</f>
        <v>#REF!</v>
      </c>
      <c r="V118" s="71"/>
      <c r="W118" s="335"/>
      <c r="X118" s="74"/>
      <c r="Y118" s="74"/>
      <c r="Z118" s="74"/>
      <c r="AA118" s="74"/>
      <c r="AB118" s="359">
        <f>SUM(AB105,AB106,AB107,AB108,AB109)</f>
        <v>0</v>
      </c>
      <c r="AC118" s="360">
        <f>SUM(AC105,AC106,AC107,AC108,AC109)</f>
        <v>0</v>
      </c>
      <c r="AD118" s="475">
        <f>AD116</f>
        <v>0</v>
      </c>
      <c r="AE118" s="357">
        <f>SUM(AB118,AC118,AD118)</f>
        <v>0</v>
      </c>
      <c r="AF118" s="71"/>
      <c r="AG118" s="542"/>
      <c r="AH118" s="605"/>
      <c r="AI118" s="74"/>
      <c r="AJ118" s="74"/>
      <c r="AK118" s="74"/>
      <c r="AL118" s="359">
        <f>SUM(AL105,AL106,AL107,AL108,AL109)</f>
        <v>0</v>
      </c>
      <c r="AM118" s="360">
        <f>SUM(AM105,AM106,AM107,AM108,AM109)</f>
        <v>0</v>
      </c>
      <c r="AN118" s="475">
        <f>AN116</f>
        <v>0</v>
      </c>
      <c r="AO118" s="357">
        <f>SUM(AL118,AM118,AN118)</f>
        <v>0</v>
      </c>
      <c r="AP118" s="71"/>
      <c r="AQ118" s="335"/>
      <c r="AR118" s="74"/>
      <c r="AS118" s="74"/>
      <c r="AT118" s="74"/>
      <c r="AU118" s="74"/>
      <c r="AV118" s="359">
        <f>SUM(AV105,AV106,AV107,AV108,AV109)</f>
        <v>0</v>
      </c>
      <c r="AW118" s="360">
        <f>SUM(AW105,AW106,AW107,AW108,AW109)</f>
        <v>0</v>
      </c>
      <c r="AX118" s="475">
        <f>AX116</f>
        <v>0</v>
      </c>
      <c r="AY118" s="357">
        <f>SUM(AV118,AW118,AX118)</f>
        <v>0</v>
      </c>
      <c r="AZ118" s="71"/>
      <c r="BA118" s="542"/>
      <c r="BB118" s="626">
        <f>SUM(BB105,BB106,BB107,BB108,BB109)</f>
        <v>0</v>
      </c>
      <c r="BC118" s="357" t="e">
        <f>SUM(BC105,BC106,BC107,BC108,BC109)</f>
        <v>#REF!</v>
      </c>
      <c r="BD118" s="493">
        <f>SUM(BD109,BD116)</f>
        <v>0</v>
      </c>
      <c r="BE118" s="645" t="e">
        <f>SUM(BE105,BE106,BE107,BE108,BE109,BE116)</f>
        <v>#REF!</v>
      </c>
    </row>
    <row r="119" spans="1:57" s="36" customFormat="1" ht="13.5" customHeight="1" x14ac:dyDescent="0.25">
      <c r="A119" s="411"/>
      <c r="B119" s="399"/>
      <c r="C119" s="378"/>
      <c r="D119" s="399"/>
      <c r="E119" s="399"/>
      <c r="F119" s="399"/>
      <c r="G119" s="56"/>
      <c r="H119" s="45"/>
      <c r="I119" s="45"/>
      <c r="J119" s="45"/>
      <c r="K119" s="46"/>
      <c r="L119" s="400"/>
      <c r="M119" s="380"/>
      <c r="N119" s="401"/>
      <c r="O119" s="401"/>
      <c r="P119" s="401"/>
      <c r="Q119" s="74"/>
      <c r="R119" s="45"/>
      <c r="S119" s="45"/>
      <c r="T119" s="45"/>
      <c r="U119" s="46"/>
      <c r="V119" s="400"/>
      <c r="W119" s="380"/>
      <c r="X119" s="401"/>
      <c r="Y119" s="401"/>
      <c r="Z119" s="401"/>
      <c r="AA119" s="74"/>
      <c r="AB119" s="45"/>
      <c r="AC119" s="45"/>
      <c r="AD119" s="45"/>
      <c r="AE119" s="46"/>
      <c r="AF119" s="400"/>
      <c r="AG119" s="543"/>
      <c r="AH119" s="606"/>
      <c r="AI119" s="401"/>
      <c r="AJ119" s="401"/>
      <c r="AK119" s="74"/>
      <c r="AL119" s="45"/>
      <c r="AM119" s="45"/>
      <c r="AN119" s="45"/>
      <c r="AO119" s="46"/>
      <c r="AP119" s="400"/>
      <c r="AQ119" s="380"/>
      <c r="AR119" s="401"/>
      <c r="AS119" s="401"/>
      <c r="AT119" s="401"/>
      <c r="AU119" s="74"/>
      <c r="AV119" s="45"/>
      <c r="AW119" s="45"/>
      <c r="AX119" s="45"/>
      <c r="AY119" s="46"/>
      <c r="AZ119" s="400"/>
      <c r="BA119" s="543"/>
      <c r="BB119" s="518"/>
      <c r="BC119" s="402"/>
      <c r="BD119" s="537"/>
      <c r="BE119" s="375"/>
    </row>
    <row r="120" spans="1:57" ht="9" customHeight="1" thickBot="1" x14ac:dyDescent="0.3">
      <c r="A120" s="303"/>
      <c r="B120" s="403"/>
      <c r="C120" s="306"/>
      <c r="D120" s="403"/>
      <c r="E120" s="403"/>
      <c r="F120" s="403"/>
      <c r="G120" s="403"/>
      <c r="H120" s="8"/>
      <c r="I120" s="8"/>
      <c r="J120" s="8"/>
      <c r="K120" s="39"/>
      <c r="L120" s="8"/>
      <c r="M120" s="20"/>
      <c r="N120" s="8"/>
      <c r="O120" s="8"/>
      <c r="P120" s="8"/>
      <c r="Q120" s="8"/>
      <c r="R120" s="404"/>
      <c r="S120" s="404"/>
      <c r="T120" s="8"/>
      <c r="U120" s="39"/>
      <c r="V120" s="8"/>
      <c r="W120" s="20"/>
      <c r="X120" s="8"/>
      <c r="Y120" s="8"/>
      <c r="Z120" s="8"/>
      <c r="AA120" s="8"/>
      <c r="AB120" s="8"/>
      <c r="AC120" s="8"/>
      <c r="AD120" s="8"/>
      <c r="AE120" s="39"/>
      <c r="AF120" s="8"/>
      <c r="AG120" s="8"/>
      <c r="AH120" s="589"/>
      <c r="AI120" s="8"/>
      <c r="AJ120" s="8"/>
      <c r="AK120" s="8"/>
      <c r="AL120" s="404"/>
      <c r="AM120" s="404"/>
      <c r="AN120" s="8"/>
      <c r="AO120" s="39"/>
      <c r="AP120" s="8"/>
      <c r="AQ120" s="20"/>
      <c r="AR120" s="8"/>
      <c r="AS120" s="8"/>
      <c r="AT120" s="8"/>
      <c r="AU120" s="8"/>
      <c r="AV120" s="404"/>
      <c r="AW120" s="404"/>
      <c r="AX120" s="8"/>
      <c r="AY120" s="39"/>
      <c r="AZ120" s="8"/>
      <c r="BA120" s="8"/>
      <c r="BB120" s="519"/>
      <c r="BC120" s="31"/>
      <c r="BD120" s="534"/>
      <c r="BE120" s="262"/>
    </row>
    <row r="121" spans="1:57" s="37" customFormat="1" ht="15.75" thickBot="1" x14ac:dyDescent="0.3">
      <c r="A121" s="290" t="s">
        <v>33</v>
      </c>
      <c r="B121" s="51"/>
      <c r="C121" s="309"/>
      <c r="D121" s="51"/>
      <c r="E121" s="51"/>
      <c r="F121" s="51"/>
      <c r="G121" s="51"/>
      <c r="H121" s="413">
        <f>SUM(H92,H95,H98,H101,H118)</f>
        <v>0</v>
      </c>
      <c r="I121" s="414">
        <f>SUM(I92,I95,I98,I101,I118)</f>
        <v>0</v>
      </c>
      <c r="J121" s="476">
        <f>J118</f>
        <v>0</v>
      </c>
      <c r="K121" s="415">
        <f>SUM(H121,I121,J121)</f>
        <v>0</v>
      </c>
      <c r="L121" s="71"/>
      <c r="M121" s="34"/>
      <c r="N121" s="46"/>
      <c r="O121" s="46"/>
      <c r="P121" s="46"/>
      <c r="Q121" s="46"/>
      <c r="R121" s="416">
        <f>SUM(R92,R95,R98,R101,R118)</f>
        <v>0</v>
      </c>
      <c r="S121" s="417" t="e">
        <f>SUM(S92,S95,S98,S101,S118)</f>
        <v>#REF!</v>
      </c>
      <c r="T121" s="476">
        <f>T118</f>
        <v>0</v>
      </c>
      <c r="U121" s="415" t="e">
        <f>SUM(R121,S121,T121)</f>
        <v>#REF!</v>
      </c>
      <c r="V121" s="71"/>
      <c r="W121" s="34"/>
      <c r="X121" s="46"/>
      <c r="Y121" s="46"/>
      <c r="Z121" s="46"/>
      <c r="AA121" s="46"/>
      <c r="AB121" s="416">
        <f>SUM(AB92,AB95,AB98,AB101,AB118)</f>
        <v>0</v>
      </c>
      <c r="AC121" s="417">
        <f>SUM(AC92,AC95,AC98,AC101,AC118)</f>
        <v>0</v>
      </c>
      <c r="AD121" s="476">
        <f>AD118</f>
        <v>0</v>
      </c>
      <c r="AE121" s="415">
        <f>SUM(AB121,AC121,AD121)</f>
        <v>0</v>
      </c>
      <c r="AF121" s="71"/>
      <c r="AG121" s="419"/>
      <c r="AH121" s="512"/>
      <c r="AI121" s="46"/>
      <c r="AJ121" s="46"/>
      <c r="AK121" s="46"/>
      <c r="AL121" s="416">
        <f>SUM(AL92,AL95,AL98,AL101,AL118)</f>
        <v>0</v>
      </c>
      <c r="AM121" s="417">
        <f>SUM(AM92,AM95,AM98,AM101,AM118)</f>
        <v>0</v>
      </c>
      <c r="AN121" s="476">
        <f>AN118</f>
        <v>0</v>
      </c>
      <c r="AO121" s="415">
        <f>SUM(AL121,AM121,AN121)</f>
        <v>0</v>
      </c>
      <c r="AP121" s="71"/>
      <c r="AQ121" s="34"/>
      <c r="AR121" s="46"/>
      <c r="AS121" s="46"/>
      <c r="AT121" s="46"/>
      <c r="AU121" s="46"/>
      <c r="AV121" s="416">
        <f>SUM(AV92,AV95,AV98,AV101,AV118)</f>
        <v>0</v>
      </c>
      <c r="AW121" s="417">
        <f>SUM(AW92,AW95,AW98,AW101,AW118)</f>
        <v>0</v>
      </c>
      <c r="AX121" s="476">
        <f>AX118</f>
        <v>0</v>
      </c>
      <c r="AY121" s="415">
        <f>SUM(AV121,AW121,AX121)</f>
        <v>0</v>
      </c>
      <c r="AZ121" s="71"/>
      <c r="BA121" s="419"/>
      <c r="BB121" s="416">
        <f>SUM(BB92,BB95,BB98,BB101,BB118)</f>
        <v>0</v>
      </c>
      <c r="BC121" s="500" t="e">
        <f>SUM(BC92,BC95,BC98,BC101,BC118)</f>
        <v>#REF!</v>
      </c>
      <c r="BD121" s="420">
        <f>BD118</f>
        <v>0</v>
      </c>
      <c r="BE121" s="418" t="e">
        <f>SUM(BE92,BE95,BE98,BE101,BE118)</f>
        <v>#REF!</v>
      </c>
    </row>
    <row r="122" spans="1:57" x14ac:dyDescent="0.25">
      <c r="A122" s="253"/>
      <c r="B122" s="677" t="s">
        <v>170</v>
      </c>
      <c r="C122" s="306"/>
      <c r="D122" s="576"/>
      <c r="E122" s="576"/>
      <c r="F122" s="576"/>
      <c r="G122" s="576"/>
      <c r="H122" s="42"/>
      <c r="I122" s="365"/>
      <c r="J122" s="42"/>
      <c r="K122" s="43"/>
      <c r="L122" s="42"/>
      <c r="M122" s="20"/>
      <c r="N122" s="42"/>
      <c r="O122" s="42"/>
      <c r="P122" s="42"/>
      <c r="Q122" s="42"/>
      <c r="R122" s="42"/>
      <c r="S122" s="365"/>
      <c r="T122" s="42"/>
      <c r="U122" s="43"/>
      <c r="V122" s="42"/>
      <c r="W122" s="20"/>
      <c r="X122" s="42"/>
      <c r="Y122" s="42"/>
      <c r="Z122" s="42"/>
      <c r="AA122" s="42"/>
      <c r="AB122" s="42"/>
      <c r="AC122" s="365"/>
      <c r="AD122" s="42"/>
      <c r="AE122" s="43"/>
      <c r="AF122" s="42"/>
      <c r="AG122" s="8"/>
      <c r="AH122" s="601"/>
      <c r="AI122" s="42"/>
      <c r="AJ122" s="42"/>
      <c r="AK122" s="42"/>
      <c r="AL122" s="42"/>
      <c r="AM122" s="365"/>
      <c r="AN122" s="42"/>
      <c r="AO122" s="43"/>
      <c r="AP122" s="42"/>
      <c r="AQ122" s="20"/>
      <c r="AR122" s="42"/>
      <c r="AS122" s="42"/>
      <c r="AT122" s="42"/>
      <c r="AU122" s="42"/>
      <c r="AV122" s="42"/>
      <c r="AW122" s="365"/>
      <c r="AX122" s="42"/>
      <c r="AY122" s="43"/>
      <c r="AZ122" s="42"/>
      <c r="BA122" s="8"/>
      <c r="BB122" s="520"/>
      <c r="BC122" s="627"/>
      <c r="BD122" s="657"/>
      <c r="BE122" s="254"/>
    </row>
    <row r="123" spans="1:57" s="36" customFormat="1" x14ac:dyDescent="0.25">
      <c r="A123" s="291" t="s">
        <v>34</v>
      </c>
      <c r="B123" s="135">
        <f>IF(B12="mtdc",29,(IF(B12="no indirects",0,B21)))</f>
        <v>2</v>
      </c>
      <c r="C123" s="309"/>
      <c r="D123" s="51"/>
      <c r="E123" s="51"/>
      <c r="F123" s="51"/>
      <c r="G123" s="51"/>
      <c r="H123" s="145"/>
      <c r="I123" s="150">
        <f>IF(B12="mtdc",SUM(K92,K95,K98,K105,K106,K108,I110),(IF(B12="TDC",SUM(H121,I121),I121)))</f>
        <v>0</v>
      </c>
      <c r="J123" s="43"/>
      <c r="K123" s="145">
        <f>SUM(I92,I95,I105,I106,I108,I110)</f>
        <v>0</v>
      </c>
      <c r="L123" s="43"/>
      <c r="M123" s="29"/>
      <c r="N123" s="43"/>
      <c r="O123" s="43"/>
      <c r="P123" s="43"/>
      <c r="Q123" s="43"/>
      <c r="R123" s="145"/>
      <c r="S123" s="150" t="e">
        <f>IF(B12="mtdc",SUM(U92,U95,U98,U105,U106,U108,S110),(IF(B12="TDC",SUM(R121,S121),S121)))</f>
        <v>#REF!</v>
      </c>
      <c r="T123" s="43"/>
      <c r="U123" s="145" t="e">
        <f>SUM(S92,S95,S105,S106,S108,S110)</f>
        <v>#REF!</v>
      </c>
      <c r="V123" s="43"/>
      <c r="W123" s="29"/>
      <c r="X123" s="43"/>
      <c r="Y123" s="43"/>
      <c r="Z123" s="43"/>
      <c r="AA123" s="43"/>
      <c r="AB123" s="145"/>
      <c r="AC123" s="150">
        <f>IF(B12="mtdc",SUM(AE92,AE95,AE98,AE105,AE106,AE108,AC110),(IF(B12="TDC",SUM(AB121,AC121),AC121)))</f>
        <v>0</v>
      </c>
      <c r="AD123" s="43"/>
      <c r="AE123" s="145">
        <f>SUM(AC92,AC95,AC105,AC106,AC108,AC110)</f>
        <v>0</v>
      </c>
      <c r="AF123" s="43"/>
      <c r="AG123" s="30"/>
      <c r="AH123" s="520"/>
      <c r="AI123" s="43"/>
      <c r="AJ123" s="43"/>
      <c r="AK123" s="43"/>
      <c r="AL123" s="145">
        <f>SUM(AL92,AL95,AL105,AL106,AL108)</f>
        <v>0</v>
      </c>
      <c r="AM123" s="150">
        <f>IF(B12="mtdc",SUM(AO92,AO95,AO98,AO105,AO106,AO108,AM110),(IF(B12="TDC",SUM(AL121,AM121),AM121)))</f>
        <v>0</v>
      </c>
      <c r="AN123" s="43"/>
      <c r="AO123" s="145">
        <f>SUM(AM92,AM95,AM105,AM106,AM108,AM110)</f>
        <v>0</v>
      </c>
      <c r="AP123" s="43"/>
      <c r="AQ123" s="29"/>
      <c r="AR123" s="43"/>
      <c r="AS123" s="43"/>
      <c r="AT123" s="43"/>
      <c r="AU123" s="43"/>
      <c r="AV123" s="145"/>
      <c r="AW123" s="150">
        <f>IF(B12="mtdc",SUM(AY92,AY95,AY98,A105,AY106,AY108,AW110),(IF(B12="TDC",SUM(AV121,AW121),AW121)))</f>
        <v>0</v>
      </c>
      <c r="AX123" s="43"/>
      <c r="AY123" s="145">
        <f>SUM(AW92,AW95,AW105,AW106,AW108,AW110)</f>
        <v>0</v>
      </c>
      <c r="AZ123" s="43"/>
      <c r="BA123" s="30"/>
      <c r="BB123" s="883">
        <f>SUM(BB92,BB95,BB105,BB106,BB108)</f>
        <v>0</v>
      </c>
      <c r="BC123" s="628" t="e">
        <f>IF(B12="mtdc",SUM(BB92,BC92,BB95,BC95,BB98,BC98,BB105,BC105,BB106,BC106,BB108,BC108,BB109,BC110),(IF(AQ12="TDC",SUM(BB121,BC121),BC121)))</f>
        <v>#REF!</v>
      </c>
      <c r="BD123" s="657"/>
      <c r="BE123" s="254"/>
    </row>
    <row r="124" spans="1:57" x14ac:dyDescent="0.25">
      <c r="A124" s="253"/>
      <c r="B124" s="576"/>
      <c r="C124" s="306"/>
      <c r="D124" s="576"/>
      <c r="E124" s="576"/>
      <c r="F124" s="576"/>
      <c r="G124" s="576"/>
      <c r="H124" s="146"/>
      <c r="I124" s="365"/>
      <c r="J124" s="42"/>
      <c r="K124" s="145"/>
      <c r="L124" s="42"/>
      <c r="M124" s="20"/>
      <c r="N124" s="42"/>
      <c r="O124" s="42"/>
      <c r="P124" s="42"/>
      <c r="Q124" s="42"/>
      <c r="R124" s="146"/>
      <c r="S124" s="365"/>
      <c r="T124" s="42"/>
      <c r="U124" s="145"/>
      <c r="V124" s="42"/>
      <c r="W124" s="20"/>
      <c r="X124" s="42"/>
      <c r="Y124" s="42"/>
      <c r="Z124" s="42"/>
      <c r="AA124" s="42"/>
      <c r="AB124" s="146"/>
      <c r="AC124" s="365"/>
      <c r="AD124" s="42"/>
      <c r="AE124" s="145"/>
      <c r="AF124" s="42"/>
      <c r="AG124" s="8"/>
      <c r="AH124" s="601"/>
      <c r="AI124" s="42"/>
      <c r="AJ124" s="42"/>
      <c r="AK124" s="42"/>
      <c r="AL124" s="146"/>
      <c r="AM124" s="365"/>
      <c r="AN124" s="42"/>
      <c r="AO124" s="145"/>
      <c r="AP124" s="42"/>
      <c r="AQ124" s="20"/>
      <c r="AR124" s="42"/>
      <c r="AS124" s="42"/>
      <c r="AT124" s="42"/>
      <c r="AU124" s="42"/>
      <c r="AV124" s="146"/>
      <c r="AW124" s="365"/>
      <c r="AX124" s="42"/>
      <c r="AY124" s="145"/>
      <c r="AZ124" s="42"/>
      <c r="BA124" s="8"/>
      <c r="BB124" s="560"/>
      <c r="BC124" s="627"/>
      <c r="BD124" s="657"/>
      <c r="BE124" s="254"/>
    </row>
    <row r="125" spans="1:57" s="37" customFormat="1" x14ac:dyDescent="0.25">
      <c r="A125" s="292" t="s">
        <v>35</v>
      </c>
      <c r="B125" s="412"/>
      <c r="C125" s="318"/>
      <c r="D125" s="58"/>
      <c r="E125" s="58"/>
      <c r="F125" s="58"/>
      <c r="G125" s="58"/>
      <c r="H125" s="147"/>
      <c r="I125" s="368">
        <f>ROUNDDOWN(B123/(100-B123)*I121,0)</f>
        <v>0</v>
      </c>
      <c r="J125" s="62"/>
      <c r="K125" s="148"/>
      <c r="L125" s="62"/>
      <c r="M125" s="35"/>
      <c r="N125" s="75"/>
      <c r="O125" s="75"/>
      <c r="P125" s="75"/>
      <c r="Q125" s="75"/>
      <c r="R125" s="147"/>
      <c r="S125" s="368" t="e">
        <f>ROUNDDOWN(B123/(100-B123)*S121,0)</f>
        <v>#REF!</v>
      </c>
      <c r="T125" s="62"/>
      <c r="U125" s="148"/>
      <c r="V125" s="62"/>
      <c r="W125" s="35"/>
      <c r="X125" s="75"/>
      <c r="Y125" s="75"/>
      <c r="Z125" s="75"/>
      <c r="AA125" s="75"/>
      <c r="AB125" s="147"/>
      <c r="AC125" s="89">
        <f>ROUNDDOWN(B123/(100-B123)*AC121,0)</f>
        <v>0</v>
      </c>
      <c r="AD125" s="62"/>
      <c r="AE125" s="148"/>
      <c r="AF125" s="62"/>
      <c r="AG125" s="31"/>
      <c r="AH125" s="516"/>
      <c r="AI125" s="75"/>
      <c r="AJ125" s="75"/>
      <c r="AK125" s="75"/>
      <c r="AL125" s="147"/>
      <c r="AM125" s="368">
        <f>ROUNDDOWN(B123/(100-B123)*AM121,0)</f>
        <v>0</v>
      </c>
      <c r="AN125" s="62"/>
      <c r="AO125" s="148"/>
      <c r="AP125" s="62"/>
      <c r="AQ125" s="35"/>
      <c r="AR125" s="75"/>
      <c r="AS125" s="75"/>
      <c r="AT125" s="75"/>
      <c r="AU125" s="75"/>
      <c r="AV125" s="147"/>
      <c r="AW125" s="368">
        <f>ROUNDDOWN(B123/(100-L126)*AW121,0)</f>
        <v>0</v>
      </c>
      <c r="AX125" s="62"/>
      <c r="AY125" s="148"/>
      <c r="AZ125" s="62"/>
      <c r="BA125" s="31"/>
      <c r="BB125" s="561"/>
      <c r="BC125" s="625" t="e">
        <f>ROUNDDOWN(B123/(100-B123)*BC121,0)</f>
        <v>#REF!</v>
      </c>
      <c r="BD125" s="655"/>
      <c r="BE125" s="885" t="e">
        <f>SUM(BE92,BE95,BE105,BE106,BE108,BE110)</f>
        <v>#REF!</v>
      </c>
    </row>
    <row r="126" spans="1:57" s="37" customFormat="1" x14ac:dyDescent="0.25">
      <c r="A126" s="293" t="s">
        <v>44</v>
      </c>
      <c r="B126" s="412"/>
      <c r="C126" s="319"/>
      <c r="D126" s="58"/>
      <c r="E126" s="58"/>
      <c r="F126" s="58"/>
      <c r="G126" s="58"/>
      <c r="H126" s="145"/>
      <c r="I126" s="89">
        <f>ROUNDDOWN(29*SUM(K92,K95,K105,K106,K108,I110)/100,0)</f>
        <v>0</v>
      </c>
      <c r="J126" s="62"/>
      <c r="K126" s="145">
        <f>ROUNDDOWN(0.29*K123,0)</f>
        <v>0</v>
      </c>
      <c r="L126" s="62"/>
      <c r="M126" s="35"/>
      <c r="N126" s="75"/>
      <c r="O126" s="75"/>
      <c r="P126" s="75"/>
      <c r="Q126" s="75"/>
      <c r="R126" s="145"/>
      <c r="S126" s="89" t="e">
        <f>ROUNDDOWN(29*SUM(U92,U95,U105,U106,U108,S110)/100,0)</f>
        <v>#REF!</v>
      </c>
      <c r="T126" s="62"/>
      <c r="U126" s="145" t="e">
        <f>ROUNDDOWN(0.29*U123,0)</f>
        <v>#REF!</v>
      </c>
      <c r="V126" s="62"/>
      <c r="W126" s="35"/>
      <c r="X126" s="75"/>
      <c r="Y126" s="75"/>
      <c r="Z126" s="75"/>
      <c r="AA126" s="75"/>
      <c r="AB126" s="145"/>
      <c r="AC126" s="89">
        <f>ROUNDDOWN(29*SUM(AE92,AE95,AE105,AE106,AE108,AC110)/100,0)</f>
        <v>0</v>
      </c>
      <c r="AD126" s="62"/>
      <c r="AE126" s="145">
        <f>ROUNDDOWN(0.29*AE123,0)</f>
        <v>0</v>
      </c>
      <c r="AF126" s="62"/>
      <c r="AG126" s="31"/>
      <c r="AH126" s="516"/>
      <c r="AI126" s="75"/>
      <c r="AJ126" s="75"/>
      <c r="AK126" s="75"/>
      <c r="AL126" s="145">
        <f>ROUNDDOWN(0.29*AL123,0)</f>
        <v>0</v>
      </c>
      <c r="AM126" s="89">
        <f>ROUNDDOWN(29*SUM(AO92,AO95,AO105,AO106,AO108,AM110)/100,0)</f>
        <v>0</v>
      </c>
      <c r="AN126" s="62"/>
      <c r="AO126" s="145">
        <f>ROUNDDOWN(0.29*AO123,0)</f>
        <v>0</v>
      </c>
      <c r="AP126" s="62"/>
      <c r="AQ126" s="35"/>
      <c r="AR126" s="44"/>
      <c r="AS126" s="44"/>
      <c r="AT126" s="75"/>
      <c r="AU126" s="75"/>
      <c r="AV126" s="145"/>
      <c r="AW126" s="89">
        <f>ROUNDDOWN(29*SUM(AY92,AY95,AY105,AY106,AY108,AW110)/100,0)</f>
        <v>0</v>
      </c>
      <c r="AX126" s="62"/>
      <c r="AY126" s="145">
        <f>ROUNDDOWN(0.29*AY123,0)</f>
        <v>0</v>
      </c>
      <c r="AZ126" s="62"/>
      <c r="BA126" s="31"/>
      <c r="BB126" s="559">
        <f>ROUNDDOWN(0.29*BB123,0)</f>
        <v>0</v>
      </c>
      <c r="BC126" s="449" t="e">
        <f>ROUNDDOWN(29*SUM(BE92,BE95,BE105,BE106,BE108,BC110)/100,0)</f>
        <v>#REF!</v>
      </c>
      <c r="BD126" s="655"/>
      <c r="BE126" s="884" t="e">
        <f>ROUNDDOWN(BE125*0.29,0)</f>
        <v>#REF!</v>
      </c>
    </row>
    <row r="127" spans="1:57" s="37" customFormat="1" x14ac:dyDescent="0.25">
      <c r="A127" s="294" t="s">
        <v>45</v>
      </c>
      <c r="B127" s="57"/>
      <c r="C127" s="320"/>
      <c r="D127" s="58"/>
      <c r="E127" s="58"/>
      <c r="F127" s="58"/>
      <c r="G127" s="58"/>
      <c r="H127" s="46"/>
      <c r="I127" s="369">
        <f>ROUNDDOWN((B123*K121)/100,0)</f>
        <v>0</v>
      </c>
      <c r="J127" s="62"/>
      <c r="K127" s="148"/>
      <c r="L127" s="62"/>
      <c r="M127" s="35"/>
      <c r="N127" s="75"/>
      <c r="O127" s="75"/>
      <c r="P127" s="75"/>
      <c r="Q127" s="75"/>
      <c r="R127" s="149"/>
      <c r="S127" s="89" t="e">
        <f>ROUNDDOWN((B123*U121)/100,0)</f>
        <v>#REF!</v>
      </c>
      <c r="T127" s="62"/>
      <c r="U127" s="62"/>
      <c r="V127" s="62"/>
      <c r="W127" s="35"/>
      <c r="X127" s="75"/>
      <c r="Y127" s="75"/>
      <c r="Z127" s="75"/>
      <c r="AA127" s="75"/>
      <c r="AB127" s="75"/>
      <c r="AC127" s="89">
        <f>ROUNDDOWN((B123*AE121)/100,0)</f>
        <v>0</v>
      </c>
      <c r="AD127" s="62"/>
      <c r="AE127" s="62"/>
      <c r="AF127" s="62"/>
      <c r="AG127" s="31"/>
      <c r="AH127" s="516"/>
      <c r="AI127" s="75"/>
      <c r="AJ127" s="75"/>
      <c r="AK127" s="75"/>
      <c r="AL127" s="75"/>
      <c r="AM127" s="89">
        <f>ROUNDDOWN((B123*AO121)/100,0)</f>
        <v>0</v>
      </c>
      <c r="AN127" s="62"/>
      <c r="AO127" s="62"/>
      <c r="AP127" s="62"/>
      <c r="AQ127" s="35"/>
      <c r="AR127" s="75"/>
      <c r="AS127" s="75"/>
      <c r="AT127" s="75"/>
      <c r="AU127" s="75"/>
      <c r="AV127" s="75"/>
      <c r="AW127" s="369">
        <f>ROUNDDOWN((B123*AY121)/100,0)</f>
        <v>0</v>
      </c>
      <c r="AX127" s="62"/>
      <c r="AY127" s="148"/>
      <c r="AZ127" s="62"/>
      <c r="BA127" s="31"/>
      <c r="BB127" s="512"/>
      <c r="BC127" s="450" t="e">
        <f>ROUNDDOWN((B123*BE121)/100,0)</f>
        <v>#REF!</v>
      </c>
      <c r="BD127" s="655"/>
      <c r="BE127" s="364"/>
    </row>
    <row r="128" spans="1:57" s="10" customFormat="1" x14ac:dyDescent="0.25">
      <c r="A128" s="443" t="s">
        <v>139</v>
      </c>
      <c r="B128" s="59"/>
      <c r="C128" s="321"/>
      <c r="D128" s="60"/>
      <c r="E128" s="60"/>
      <c r="F128" s="60"/>
      <c r="G128" s="60"/>
      <c r="H128" s="61"/>
      <c r="I128" s="442" t="e">
        <f>IF(BC125&gt;BC126,I126,I125)</f>
        <v>#REF!</v>
      </c>
      <c r="J128" s="72"/>
      <c r="K128" s="62"/>
      <c r="L128" s="72"/>
      <c r="M128" s="334"/>
      <c r="N128" s="66"/>
      <c r="O128" s="66"/>
      <c r="P128" s="66"/>
      <c r="Q128" s="66"/>
      <c r="R128" s="66"/>
      <c r="S128" s="442" t="e">
        <f>IF(BC125&gt;BC126,S126,S125)</f>
        <v>#REF!</v>
      </c>
      <c r="T128" s="72"/>
      <c r="U128" s="62"/>
      <c r="V128" s="72"/>
      <c r="W128" s="334"/>
      <c r="X128" s="66"/>
      <c r="Y128" s="66"/>
      <c r="Z128" s="66"/>
      <c r="AA128" s="66"/>
      <c r="AB128" s="66"/>
      <c r="AC128" s="442" t="e">
        <f>IF(BC125&gt;BC126,AC126,AC125)</f>
        <v>#REF!</v>
      </c>
      <c r="AD128" s="72"/>
      <c r="AE128" s="62"/>
      <c r="AF128" s="72"/>
      <c r="AG128" s="478"/>
      <c r="AH128" s="603"/>
      <c r="AI128" s="66"/>
      <c r="AJ128" s="66"/>
      <c r="AK128" s="66"/>
      <c r="AL128" s="66"/>
      <c r="AM128" s="442" t="e">
        <f>IF(BC125&gt;BC126,AM126,AM125)</f>
        <v>#REF!</v>
      </c>
      <c r="AN128" s="72"/>
      <c r="AO128" s="62"/>
      <c r="AP128" s="72"/>
      <c r="AQ128" s="334"/>
      <c r="AR128" s="66"/>
      <c r="AS128" s="66"/>
      <c r="AT128" s="66"/>
      <c r="AU128" s="66"/>
      <c r="AV128" s="66"/>
      <c r="AW128" s="442" t="e">
        <f>IF(BC125&gt;BC126,AW126,AW125)</f>
        <v>#REF!</v>
      </c>
      <c r="AX128" s="72"/>
      <c r="AY128" s="62"/>
      <c r="AZ128" s="72"/>
      <c r="BA128" s="478"/>
      <c r="BB128" s="562"/>
      <c r="BC128" s="629" t="e">
        <f>IF(BC125&gt;BC126,BC126,BC125)</f>
        <v>#REF!</v>
      </c>
      <c r="BD128" s="658"/>
      <c r="BE128" s="364"/>
    </row>
    <row r="129" spans="1:59" s="10" customFormat="1" ht="15.75" thickBot="1" x14ac:dyDescent="0.3">
      <c r="A129" s="253"/>
      <c r="B129" s="59"/>
      <c r="C129" s="321"/>
      <c r="D129" s="60"/>
      <c r="E129" s="60"/>
      <c r="F129" s="60"/>
      <c r="G129" s="60"/>
      <c r="H129" s="61"/>
      <c r="I129" s="366"/>
      <c r="J129" s="61"/>
      <c r="K129" s="46"/>
      <c r="L129" s="61"/>
      <c r="M129" s="330"/>
      <c r="N129" s="61"/>
      <c r="O129" s="61"/>
      <c r="P129" s="61"/>
      <c r="Q129" s="61"/>
      <c r="R129" s="61"/>
      <c r="S129" s="366"/>
      <c r="T129" s="61"/>
      <c r="U129" s="46"/>
      <c r="V129" s="61"/>
      <c r="W129" s="330"/>
      <c r="X129" s="61"/>
      <c r="Y129" s="61"/>
      <c r="Z129" s="61"/>
      <c r="AA129" s="61"/>
      <c r="AB129" s="61"/>
      <c r="AC129" s="366"/>
      <c r="AD129" s="61"/>
      <c r="AE129" s="46"/>
      <c r="AF129" s="61"/>
      <c r="AG129" s="9"/>
      <c r="AH129" s="562"/>
      <c r="AI129" s="61"/>
      <c r="AJ129" s="61"/>
      <c r="AK129" s="61"/>
      <c r="AL129" s="61"/>
      <c r="AM129" s="366"/>
      <c r="AN129" s="61"/>
      <c r="AO129" s="46"/>
      <c r="AP129" s="61"/>
      <c r="AQ129" s="330"/>
      <c r="AR129" s="61"/>
      <c r="AS129" s="61"/>
      <c r="AT129" s="61"/>
      <c r="AU129" s="61"/>
      <c r="AV129" s="61"/>
      <c r="AW129" s="366"/>
      <c r="AX129" s="61"/>
      <c r="AY129" s="46"/>
      <c r="AZ129" s="61"/>
      <c r="BA129" s="9"/>
      <c r="BB129" s="562"/>
      <c r="BC129" s="630"/>
      <c r="BD129" s="531"/>
      <c r="BE129" s="383"/>
    </row>
    <row r="130" spans="1:59" s="37" customFormat="1" ht="15.75" thickBot="1" x14ac:dyDescent="0.3">
      <c r="A130" s="295" t="s">
        <v>46</v>
      </c>
      <c r="B130" s="58"/>
      <c r="C130" s="322"/>
      <c r="D130" s="58"/>
      <c r="E130" s="58"/>
      <c r="F130" s="58"/>
      <c r="G130" s="58"/>
      <c r="H130" s="46"/>
      <c r="I130" s="420" t="e">
        <f>IF(B12="tdc",I127,(IF(B12="MTDC",I126,I128)))</f>
        <v>#REF!</v>
      </c>
      <c r="J130" s="46"/>
      <c r="K130" s="46"/>
      <c r="L130" s="46"/>
      <c r="M130" s="34"/>
      <c r="N130" s="46"/>
      <c r="O130" s="46"/>
      <c r="P130" s="46"/>
      <c r="Q130" s="46"/>
      <c r="R130" s="46"/>
      <c r="S130" s="420" t="e">
        <f>IF(B12="tdc",S127,(IF(B12="MTDC",S126,S128)))</f>
        <v>#REF!</v>
      </c>
      <c r="T130" s="46"/>
      <c r="U130" s="46"/>
      <c r="V130" s="46"/>
      <c r="W130" s="34"/>
      <c r="X130" s="46"/>
      <c r="Y130" s="46"/>
      <c r="Z130" s="46"/>
      <c r="AA130" s="46"/>
      <c r="AB130" s="46"/>
      <c r="AC130" s="420" t="e">
        <f>IF(B12="tdc",AC127,(IF(B12="MTDC",S126,S128)))</f>
        <v>#REF!</v>
      </c>
      <c r="AD130" s="46"/>
      <c r="AE130" s="46"/>
      <c r="AF130" s="46"/>
      <c r="AG130" s="419"/>
      <c r="AH130" s="512"/>
      <c r="AI130" s="46"/>
      <c r="AJ130" s="46"/>
      <c r="AK130" s="46"/>
      <c r="AL130" s="46"/>
      <c r="AM130" s="420" t="e">
        <f>IF(B12="tdc",AM127,(IF(B12="MTDC",AM126,AM128)))</f>
        <v>#REF!</v>
      </c>
      <c r="AN130" s="46"/>
      <c r="AO130" s="46"/>
      <c r="AP130" s="46"/>
      <c r="AQ130" s="34"/>
      <c r="AR130" s="46"/>
      <c r="AS130" s="46"/>
      <c r="AT130" s="46"/>
      <c r="AU130" s="46"/>
      <c r="AV130" s="46"/>
      <c r="AW130" s="420" t="e">
        <f>IF(B12="tdc",AW127,(IF(B12="MTDC",AW126,AW128)))</f>
        <v>#REF!</v>
      </c>
      <c r="AX130" s="46"/>
      <c r="AY130" s="46"/>
      <c r="AZ130" s="46"/>
      <c r="BA130" s="419"/>
      <c r="BB130" s="512"/>
      <c r="BC130" s="631" t="e">
        <f>SUM(I130,S130,AC130,AM130,AW130)</f>
        <v>#REF!</v>
      </c>
      <c r="BD130" s="659"/>
      <c r="BE130" s="690" t="e">
        <f>BC130</f>
        <v>#REF!</v>
      </c>
    </row>
    <row r="131" spans="1:59" s="37" customFormat="1" x14ac:dyDescent="0.25">
      <c r="A131" s="296" t="s">
        <v>81</v>
      </c>
      <c r="B131" s="58"/>
      <c r="C131" s="322"/>
      <c r="D131" s="58"/>
      <c r="E131" s="58"/>
      <c r="F131" s="58"/>
      <c r="G131" s="58"/>
      <c r="H131" s="46"/>
      <c r="I131" s="300"/>
      <c r="J131" s="46"/>
      <c r="K131" s="46"/>
      <c r="L131" s="46"/>
      <c r="M131" s="34"/>
      <c r="N131" s="46"/>
      <c r="O131" s="46"/>
      <c r="P131" s="46"/>
      <c r="Q131" s="46"/>
      <c r="R131" s="46"/>
      <c r="S131" s="370"/>
      <c r="T131" s="46"/>
      <c r="U131" s="46"/>
      <c r="V131" s="46"/>
      <c r="W131" s="34"/>
      <c r="X131" s="46"/>
      <c r="Y131" s="46"/>
      <c r="Z131" s="46"/>
      <c r="AA131" s="46"/>
      <c r="AB131" s="155"/>
      <c r="AC131" s="300"/>
      <c r="AD131" s="46"/>
      <c r="AE131" s="46"/>
      <c r="AF131" s="46"/>
      <c r="AG131" s="419"/>
      <c r="AH131" s="512"/>
      <c r="AI131" s="46"/>
      <c r="AJ131" s="46"/>
      <c r="AK131" s="46"/>
      <c r="AL131" s="46"/>
      <c r="AM131" s="300"/>
      <c r="AN131" s="46"/>
      <c r="AO131" s="46"/>
      <c r="AP131" s="46"/>
      <c r="AQ131" s="34"/>
      <c r="AR131" s="46"/>
      <c r="AS131" s="46"/>
      <c r="AT131" s="46"/>
      <c r="AU131" s="46"/>
      <c r="AV131" s="46"/>
      <c r="AW131" s="300"/>
      <c r="AX131" s="46"/>
      <c r="AY131" s="46"/>
      <c r="AZ131" s="46"/>
      <c r="BA131" s="419"/>
      <c r="BB131" s="421">
        <f>IF(B27="yes",BB123*0.29,0)</f>
        <v>0</v>
      </c>
      <c r="BC131" s="46"/>
      <c r="BD131" s="531"/>
      <c r="BE131" s="649"/>
    </row>
    <row r="132" spans="1:59" s="37" customFormat="1" x14ac:dyDescent="0.25">
      <c r="A132" s="296" t="s">
        <v>82</v>
      </c>
      <c r="B132" s="58"/>
      <c r="C132" s="322"/>
      <c r="D132" s="58"/>
      <c r="E132" s="58"/>
      <c r="F132" s="58"/>
      <c r="G132" s="58"/>
      <c r="H132" s="46"/>
      <c r="I132" s="300"/>
      <c r="J132" s="46"/>
      <c r="K132" s="46"/>
      <c r="L132" s="46"/>
      <c r="M132" s="34"/>
      <c r="N132" s="46"/>
      <c r="O132" s="46"/>
      <c r="P132" s="46"/>
      <c r="Q132" s="46"/>
      <c r="R132" s="46"/>
      <c r="S132" s="370"/>
      <c r="T132" s="46"/>
      <c r="U132" s="46"/>
      <c r="V132" s="46"/>
      <c r="W132" s="34"/>
      <c r="X132" s="46"/>
      <c r="Y132" s="46"/>
      <c r="Z132" s="46"/>
      <c r="AA132" s="46"/>
      <c r="AB132" s="155"/>
      <c r="AC132" s="300"/>
      <c r="AD132" s="46"/>
      <c r="AE132" s="46"/>
      <c r="AF132" s="46"/>
      <c r="AG132" s="419"/>
      <c r="AH132" s="512"/>
      <c r="AI132" s="46"/>
      <c r="AJ132" s="46"/>
      <c r="AK132" s="46"/>
      <c r="AL132" s="46"/>
      <c r="AM132" s="300"/>
      <c r="AN132" s="46"/>
      <c r="AO132" s="46"/>
      <c r="AP132" s="46"/>
      <c r="AQ132" s="34"/>
      <c r="AR132" s="46"/>
      <c r="AS132" s="46"/>
      <c r="AT132" s="46"/>
      <c r="AU132" s="46"/>
      <c r="AV132" s="46"/>
      <c r="AW132" s="300"/>
      <c r="AX132" s="46"/>
      <c r="AY132" s="46"/>
      <c r="AZ132" s="46"/>
      <c r="BA132" s="419"/>
      <c r="BB132" s="422" t="e">
        <f>IF(B27="yes",BE126-BC125,0)</f>
        <v>#REF!</v>
      </c>
      <c r="BC132" s="46"/>
      <c r="BD132" s="531"/>
      <c r="BE132" s="649"/>
    </row>
    <row r="133" spans="1:59" s="37" customFormat="1" ht="15.75" thickBot="1" x14ac:dyDescent="0.3">
      <c r="A133" s="296" t="s">
        <v>87</v>
      </c>
      <c r="B133" s="58"/>
      <c r="C133" s="322"/>
      <c r="D133" s="58"/>
      <c r="E133" s="58"/>
      <c r="F133" s="58"/>
      <c r="G133" s="58"/>
      <c r="H133" s="46"/>
      <c r="I133" s="300"/>
      <c r="J133" s="46"/>
      <c r="K133" s="46"/>
      <c r="L133" s="46"/>
      <c r="M133" s="34"/>
      <c r="N133" s="46"/>
      <c r="O133" s="46"/>
      <c r="P133" s="46"/>
      <c r="Q133" s="46"/>
      <c r="R133" s="46"/>
      <c r="S133" s="370"/>
      <c r="T133" s="46"/>
      <c r="U133" s="46"/>
      <c r="V133" s="46"/>
      <c r="W133" s="34"/>
      <c r="X133" s="46"/>
      <c r="Y133" s="46"/>
      <c r="Z133" s="46"/>
      <c r="AA133" s="46"/>
      <c r="AB133" s="155"/>
      <c r="AC133" s="300"/>
      <c r="AD133" s="46"/>
      <c r="AE133" s="46"/>
      <c r="AF133" s="46"/>
      <c r="AG133" s="419"/>
      <c r="AH133" s="512"/>
      <c r="AI133" s="46"/>
      <c r="AJ133" s="46"/>
      <c r="AK133" s="46"/>
      <c r="AL133" s="46"/>
      <c r="AM133" s="300"/>
      <c r="AN133" s="46"/>
      <c r="AO133" s="46"/>
      <c r="AP133" s="46"/>
      <c r="AQ133" s="34"/>
      <c r="AR133" s="46"/>
      <c r="AS133" s="46"/>
      <c r="AT133" s="46"/>
      <c r="AU133" s="46"/>
      <c r="AV133" s="46"/>
      <c r="AW133" s="300"/>
      <c r="AX133" s="46"/>
      <c r="AY133" s="46"/>
      <c r="AZ133" s="46"/>
      <c r="BA133" s="419"/>
      <c r="BB133" s="422">
        <f>IF(B27="YES",BC113,0)</f>
        <v>0</v>
      </c>
      <c r="BC133" s="46"/>
      <c r="BD133" s="531"/>
      <c r="BE133" s="649"/>
    </row>
    <row r="134" spans="1:59" s="37" customFormat="1" ht="15.75" thickBot="1" x14ac:dyDescent="0.3">
      <c r="A134" s="297" t="s">
        <v>83</v>
      </c>
      <c r="B134" s="58"/>
      <c r="C134" s="322"/>
      <c r="D134" s="58"/>
      <c r="E134" s="58"/>
      <c r="F134" s="58"/>
      <c r="G134" s="58"/>
      <c r="H134" s="46"/>
      <c r="I134" s="367"/>
      <c r="J134" s="46"/>
      <c r="K134" s="46"/>
      <c r="L134" s="46"/>
      <c r="M134" s="34"/>
      <c r="N134" s="46"/>
      <c r="O134" s="46"/>
      <c r="P134" s="46"/>
      <c r="Q134" s="46"/>
      <c r="R134" s="46"/>
      <c r="S134" s="371"/>
      <c r="T134" s="46"/>
      <c r="U134" s="46"/>
      <c r="V134" s="46"/>
      <c r="W134" s="34"/>
      <c r="X134" s="46"/>
      <c r="Y134" s="46"/>
      <c r="Z134" s="46"/>
      <c r="AA134" s="46"/>
      <c r="AB134" s="155"/>
      <c r="AC134" s="367"/>
      <c r="AD134" s="46"/>
      <c r="AE134" s="46"/>
      <c r="AF134" s="46"/>
      <c r="AG134" s="419"/>
      <c r="AH134" s="512"/>
      <c r="AI134" s="46"/>
      <c r="AJ134" s="46"/>
      <c r="AK134" s="46"/>
      <c r="AL134" s="46"/>
      <c r="AM134" s="367"/>
      <c r="AN134" s="46"/>
      <c r="AO134" s="46"/>
      <c r="AP134" s="46"/>
      <c r="AQ134" s="34"/>
      <c r="AR134" s="46"/>
      <c r="AS134" s="46"/>
      <c r="AT134" s="46"/>
      <c r="AU134" s="46"/>
      <c r="AV134" s="46"/>
      <c r="AW134" s="367"/>
      <c r="AX134" s="46"/>
      <c r="AY134" s="46"/>
      <c r="AZ134" s="46"/>
      <c r="BA134" s="419"/>
      <c r="BB134" s="423" t="e">
        <f>IF(SUM(BB131,BB132,BB133)&lt;0,0,SUM(BB131,BB132,BB133))</f>
        <v>#REF!</v>
      </c>
      <c r="BC134" s="632"/>
      <c r="BD134" s="537"/>
      <c r="BE134" s="418" t="e">
        <f>BB134</f>
        <v>#REF!</v>
      </c>
    </row>
    <row r="135" spans="1:59" s="38" customFormat="1" ht="6.75" customHeight="1" thickBot="1" x14ac:dyDescent="0.3">
      <c r="A135" s="264"/>
      <c r="B135" s="13"/>
      <c r="C135" s="323"/>
      <c r="D135" s="372"/>
      <c r="E135" s="372"/>
      <c r="F135" s="372"/>
      <c r="G135" s="754"/>
      <c r="H135" s="105"/>
      <c r="I135" s="140"/>
      <c r="J135" s="140"/>
      <c r="K135" s="141"/>
      <c r="L135" s="326"/>
      <c r="M135" s="20"/>
      <c r="N135" s="8"/>
      <c r="O135" s="8"/>
      <c r="P135" s="8"/>
      <c r="Q135" s="142"/>
      <c r="R135" s="105"/>
      <c r="S135" s="140"/>
      <c r="T135" s="140"/>
      <c r="U135" s="141"/>
      <c r="V135" s="8"/>
      <c r="W135" s="20"/>
      <c r="X135" s="8"/>
      <c r="Y135" s="8"/>
      <c r="Z135" s="8"/>
      <c r="AA135" s="8"/>
      <c r="AB135" s="105"/>
      <c r="AC135" s="140"/>
      <c r="AD135" s="140"/>
      <c r="AE135" s="141"/>
      <c r="AF135" s="8"/>
      <c r="AG135" s="8"/>
      <c r="AH135" s="589"/>
      <c r="AI135" s="8"/>
      <c r="AJ135" s="8"/>
      <c r="AK135" s="8"/>
      <c r="AL135" s="105"/>
      <c r="AM135" s="8"/>
      <c r="AN135" s="140"/>
      <c r="AO135" s="29"/>
      <c r="AP135" s="8"/>
      <c r="AQ135" s="20"/>
      <c r="AR135" s="8"/>
      <c r="AS135" s="8"/>
      <c r="AT135" s="8"/>
      <c r="AU135" s="105"/>
      <c r="AV135" s="8"/>
      <c r="AW135" s="140"/>
      <c r="AX135" s="29"/>
      <c r="AY135" s="8"/>
      <c r="AZ135" s="20"/>
      <c r="BA135" s="32"/>
      <c r="BB135" s="33"/>
      <c r="BC135" s="660"/>
      <c r="BD135" s="521"/>
      <c r="BE135" s="242"/>
    </row>
    <row r="136" spans="1:59" s="36" customFormat="1" ht="15.75" thickBot="1" x14ac:dyDescent="0.3">
      <c r="A136" s="669" t="s">
        <v>36</v>
      </c>
      <c r="B136" s="670"/>
      <c r="C136" s="671"/>
      <c r="D136" s="672"/>
      <c r="E136" s="673"/>
      <c r="F136" s="673"/>
      <c r="G136" s="737"/>
      <c r="H136" s="424">
        <f>SUM(H121,H134)</f>
        <v>0</v>
      </c>
      <c r="I136" s="425" t="e">
        <f>SUM(I121,I130)</f>
        <v>#REF!</v>
      </c>
      <c r="J136" s="477">
        <f>J121</f>
        <v>0</v>
      </c>
      <c r="K136" s="426" t="e">
        <f>SUM(H136,I136,J136)</f>
        <v>#REF!</v>
      </c>
      <c r="L136" s="743"/>
      <c r="M136" s="674"/>
      <c r="N136" s="621"/>
      <c r="O136" s="621"/>
      <c r="P136" s="621"/>
      <c r="Q136" s="632"/>
      <c r="R136" s="424">
        <f>SUM(R121,R134)</f>
        <v>0</v>
      </c>
      <c r="S136" s="425" t="e">
        <f>SUM(S121,S130)</f>
        <v>#REF!</v>
      </c>
      <c r="T136" s="477">
        <f>T121</f>
        <v>0</v>
      </c>
      <c r="U136" s="426" t="e">
        <f>SUM(R136,S136,T136)</f>
        <v>#REF!</v>
      </c>
      <c r="V136" s="663"/>
      <c r="W136" s="674"/>
      <c r="X136" s="666"/>
      <c r="Y136" s="621"/>
      <c r="Z136" s="621"/>
      <c r="AA136" s="768"/>
      <c r="AB136" s="767">
        <f>SUM(AB121,AB134)</f>
        <v>0</v>
      </c>
      <c r="AC136" s="425" t="e">
        <f>SUM(AC121,AC130)</f>
        <v>#REF!</v>
      </c>
      <c r="AD136" s="477">
        <f>AD121</f>
        <v>0</v>
      </c>
      <c r="AE136" s="426" t="e">
        <f>SUM(AB136,AC136,AD136)</f>
        <v>#REF!</v>
      </c>
      <c r="AF136" s="663"/>
      <c r="AG136" s="664"/>
      <c r="AH136" s="665"/>
      <c r="AI136" s="621"/>
      <c r="AJ136" s="621"/>
      <c r="AK136" s="768"/>
      <c r="AL136" s="767">
        <f>SUM(AL121,AL134)</f>
        <v>0</v>
      </c>
      <c r="AM136" s="425" t="e">
        <f>SUM(AM121,AM130)</f>
        <v>#REF!</v>
      </c>
      <c r="AN136" s="477">
        <f>AN121</f>
        <v>0</v>
      </c>
      <c r="AO136" s="426" t="e">
        <f>SUM(AL136,AM136,AN136)</f>
        <v>#REF!</v>
      </c>
      <c r="AP136" s="663"/>
      <c r="AQ136" s="361"/>
      <c r="AR136" s="373"/>
      <c r="AS136" s="373"/>
      <c r="AT136" s="373"/>
      <c r="AU136" s="373"/>
      <c r="AV136" s="424">
        <f>SUM(AV121,AV134)</f>
        <v>0</v>
      </c>
      <c r="AW136" s="425" t="e">
        <f>SUM(AW121,AW130)</f>
        <v>#REF!</v>
      </c>
      <c r="AX136" s="661">
        <f>AX121</f>
        <v>0</v>
      </c>
      <c r="AY136" s="427" t="e">
        <f>SUM(AV136,AW136)</f>
        <v>#REF!</v>
      </c>
      <c r="AZ136" s="663"/>
      <c r="BA136" s="284"/>
      <c r="BB136" s="424" t="e">
        <f>SUM(BB121,BB134)</f>
        <v>#REF!</v>
      </c>
      <c r="BC136" s="425" t="e">
        <f>SUM(BC121,BC130)</f>
        <v>#REF!</v>
      </c>
      <c r="BD136" s="425">
        <f>BD121</f>
        <v>0</v>
      </c>
      <c r="BE136" s="427" t="e">
        <f>SUM(BB136,BC136,BD136)</f>
        <v>#REF!</v>
      </c>
    </row>
    <row r="137" spans="1:59" x14ac:dyDescent="0.25">
      <c r="A137" s="667" t="s">
        <v>47</v>
      </c>
      <c r="B137" s="668"/>
      <c r="C137" s="306"/>
      <c r="D137" s="50"/>
      <c r="E137" s="50"/>
      <c r="F137" s="50"/>
      <c r="G137" s="50"/>
      <c r="H137" s="2651" t="s">
        <v>10</v>
      </c>
      <c r="I137" s="2650"/>
      <c r="J137" s="2650"/>
      <c r="K137" s="2682"/>
      <c r="L137" s="743"/>
      <c r="M137" s="336"/>
      <c r="N137" s="52"/>
      <c r="O137" s="52"/>
      <c r="P137" s="52"/>
      <c r="Q137" s="52"/>
      <c r="R137" s="2679" t="s">
        <v>11</v>
      </c>
      <c r="S137" s="2680"/>
      <c r="T137" s="2680"/>
      <c r="U137" s="2681"/>
      <c r="V137" s="63"/>
      <c r="W137" s="336"/>
      <c r="X137" s="52"/>
      <c r="Y137" s="52"/>
      <c r="Z137" s="52"/>
      <c r="AA137" s="52"/>
      <c r="AB137" s="2651" t="s">
        <v>12</v>
      </c>
      <c r="AC137" s="2650"/>
      <c r="AD137" s="2650"/>
      <c r="AE137" s="2682"/>
      <c r="AF137" s="63"/>
      <c r="AG137" s="28"/>
      <c r="AH137" s="244"/>
      <c r="AI137" s="52"/>
      <c r="AJ137" s="52"/>
      <c r="AK137" s="52"/>
      <c r="AL137" s="2651" t="s">
        <v>13</v>
      </c>
      <c r="AM137" s="2650"/>
      <c r="AN137" s="2650"/>
      <c r="AO137" s="2682"/>
      <c r="AP137" s="63"/>
      <c r="AQ137" s="336"/>
      <c r="AR137" s="52"/>
      <c r="AS137" s="52"/>
      <c r="AT137" s="52"/>
      <c r="AU137" s="52"/>
      <c r="AV137" s="2651" t="s">
        <v>41</v>
      </c>
      <c r="AW137" s="2650"/>
      <c r="AX137" s="2650"/>
      <c r="AY137" s="2682"/>
      <c r="AZ137" s="63"/>
      <c r="BA137" s="766"/>
      <c r="BB137" s="2678" t="s">
        <v>14</v>
      </c>
      <c r="BC137" s="2678"/>
      <c r="BD137" s="570"/>
      <c r="BE137" s="662" t="s">
        <v>50</v>
      </c>
    </row>
    <row r="138" spans="1:59" ht="15.75" thickBot="1" x14ac:dyDescent="0.3">
      <c r="A138" s="2701"/>
      <c r="B138" s="2702"/>
      <c r="C138" s="307"/>
      <c r="D138" s="50"/>
      <c r="E138" s="50"/>
      <c r="F138" s="50"/>
      <c r="G138" s="50"/>
      <c r="H138" s="77" t="s">
        <v>16</v>
      </c>
      <c r="I138" s="5" t="s">
        <v>8</v>
      </c>
      <c r="J138" s="5" t="s">
        <v>151</v>
      </c>
      <c r="K138" s="78" t="s">
        <v>15</v>
      </c>
      <c r="L138" s="743"/>
      <c r="M138" s="336"/>
      <c r="N138" s="52"/>
      <c r="O138" s="52"/>
      <c r="P138" s="52"/>
      <c r="Q138" s="52"/>
      <c r="R138" s="77" t="s">
        <v>16</v>
      </c>
      <c r="S138" s="5" t="s">
        <v>8</v>
      </c>
      <c r="T138" s="5" t="s">
        <v>151</v>
      </c>
      <c r="U138" s="572" t="s">
        <v>15</v>
      </c>
      <c r="V138" s="63"/>
      <c r="W138" s="336"/>
      <c r="X138" s="52"/>
      <c r="Y138" s="52"/>
      <c r="Z138" s="52"/>
      <c r="AA138" s="52"/>
      <c r="AB138" s="77" t="s">
        <v>16</v>
      </c>
      <c r="AC138" s="5" t="s">
        <v>8</v>
      </c>
      <c r="AD138" s="5" t="s">
        <v>151</v>
      </c>
      <c r="AE138" s="572" t="s">
        <v>15</v>
      </c>
      <c r="AF138" s="63"/>
      <c r="AG138" s="28"/>
      <c r="AH138" s="244"/>
      <c r="AI138" s="52"/>
      <c r="AJ138" s="52"/>
      <c r="AK138" s="52"/>
      <c r="AL138" s="77" t="s">
        <v>16</v>
      </c>
      <c r="AM138" s="5" t="s">
        <v>8</v>
      </c>
      <c r="AN138" s="571" t="s">
        <v>151</v>
      </c>
      <c r="AO138" s="78" t="s">
        <v>15</v>
      </c>
      <c r="AP138" s="63"/>
      <c r="AQ138" s="336"/>
      <c r="AR138" s="52"/>
      <c r="AS138" s="52"/>
      <c r="AT138" s="52"/>
      <c r="AU138" s="52"/>
      <c r="AV138" s="77" t="s">
        <v>16</v>
      </c>
      <c r="AW138" s="571" t="s">
        <v>8</v>
      </c>
      <c r="AX138" s="5" t="s">
        <v>151</v>
      </c>
      <c r="AY138" s="78" t="s">
        <v>15</v>
      </c>
      <c r="AZ138" s="63"/>
      <c r="BA138" s="116"/>
      <c r="BB138" s="503" t="s">
        <v>16</v>
      </c>
      <c r="BC138" s="503" t="s">
        <v>8</v>
      </c>
      <c r="BD138" s="503" t="s">
        <v>151</v>
      </c>
      <c r="BE138" s="565" t="s">
        <v>15</v>
      </c>
    </row>
    <row r="139" spans="1:59" x14ac:dyDescent="0.25">
      <c r="A139" s="2703"/>
      <c r="B139" s="2702"/>
      <c r="C139" s="307"/>
      <c r="D139" s="50"/>
      <c r="E139" s="50"/>
      <c r="F139" s="50"/>
      <c r="G139" s="63"/>
      <c r="H139" s="63"/>
      <c r="I139" s="63"/>
      <c r="J139" s="63"/>
      <c r="K139" s="63"/>
      <c r="L139" s="743"/>
      <c r="M139" s="756"/>
      <c r="N139" s="52"/>
      <c r="O139" s="52"/>
      <c r="P139" s="63"/>
      <c r="Q139" s="63"/>
      <c r="R139" s="63"/>
      <c r="S139" s="63"/>
      <c r="T139" s="63"/>
      <c r="U139" s="763"/>
      <c r="V139" s="52"/>
      <c r="W139" s="336"/>
      <c r="X139" s="52"/>
      <c r="Y139" s="63"/>
      <c r="Z139" s="63"/>
      <c r="AA139" s="63"/>
      <c r="AB139" s="63"/>
      <c r="AC139" s="52"/>
      <c r="AD139" s="52"/>
      <c r="AE139" s="763"/>
      <c r="AF139" s="52"/>
      <c r="AG139" s="336"/>
      <c r="AH139" s="63"/>
      <c r="AI139" s="63"/>
      <c r="AJ139" s="63"/>
      <c r="AK139" s="63"/>
      <c r="AL139" s="52"/>
      <c r="AM139" s="52"/>
      <c r="AN139" s="763"/>
      <c r="AO139" s="52"/>
      <c r="AP139" s="52"/>
      <c r="AQ139" s="326"/>
      <c r="AR139" s="63"/>
      <c r="AS139" s="63"/>
      <c r="AT139" s="63"/>
      <c r="AU139" s="52"/>
      <c r="AV139" s="52"/>
      <c r="AW139" s="765"/>
      <c r="AX139" s="103"/>
      <c r="AY139" s="103"/>
      <c r="AZ139" s="758"/>
      <c r="BA139" s="28"/>
      <c r="BB139" s="52"/>
      <c r="BC139" s="52"/>
      <c r="BD139" s="52"/>
      <c r="BE139" s="238"/>
      <c r="BF139" s="2"/>
      <c r="BG139" s="2"/>
    </row>
    <row r="140" spans="1:59" x14ac:dyDescent="0.25">
      <c r="A140" s="2703"/>
      <c r="B140" s="2702"/>
      <c r="C140" s="307"/>
      <c r="D140" s="2677" t="s">
        <v>137</v>
      </c>
      <c r="E140" s="2654"/>
      <c r="F140" s="2654"/>
      <c r="G140" s="52"/>
      <c r="H140" s="52"/>
      <c r="I140" s="52"/>
      <c r="J140" s="52"/>
      <c r="K140" s="52"/>
      <c r="L140" s="52"/>
      <c r="M140" s="326"/>
      <c r="N140" s="2677" t="s">
        <v>137</v>
      </c>
      <c r="O140" s="2654"/>
      <c r="P140" s="2654"/>
      <c r="Q140" s="52"/>
      <c r="R140" s="52"/>
      <c r="S140" s="52"/>
      <c r="T140" s="52"/>
      <c r="U140" s="52"/>
      <c r="V140" s="52"/>
      <c r="W140" s="403"/>
      <c r="X140" s="575"/>
      <c r="Y140" s="2654" t="s">
        <v>137</v>
      </c>
      <c r="Z140" s="2654"/>
      <c r="AA140" s="2654"/>
      <c r="AB140" s="52"/>
      <c r="AC140" s="52"/>
      <c r="AD140" s="52"/>
      <c r="AE140" s="52"/>
      <c r="AF140" s="576"/>
      <c r="AG140" s="403"/>
      <c r="AH140" s="575"/>
      <c r="AI140" s="2654" t="s">
        <v>137</v>
      </c>
      <c r="AJ140" s="2654"/>
      <c r="AK140" s="2654"/>
      <c r="AL140" s="52"/>
      <c r="AM140" s="52"/>
      <c r="AN140" s="52"/>
      <c r="AO140" s="576"/>
      <c r="AP140" s="576"/>
      <c r="AQ140" s="403"/>
      <c r="AR140" s="764"/>
      <c r="AS140" s="2654" t="s">
        <v>137</v>
      </c>
      <c r="AT140" s="2654"/>
      <c r="AU140" s="2654"/>
      <c r="AV140" s="52"/>
      <c r="AW140" s="52"/>
      <c r="AX140" s="52"/>
      <c r="AY140" s="52"/>
      <c r="AZ140" s="52"/>
      <c r="BA140" s="28"/>
      <c r="BB140" s="52"/>
      <c r="BC140" s="52"/>
      <c r="BD140" s="52"/>
      <c r="BE140" s="238"/>
      <c r="BF140" s="2"/>
      <c r="BG140" s="2"/>
    </row>
    <row r="141" spans="1:59" x14ac:dyDescent="0.25">
      <c r="A141" s="2703"/>
      <c r="B141" s="2702"/>
      <c r="C141" s="307"/>
      <c r="D141" s="50"/>
      <c r="E141" s="50"/>
      <c r="F141" s="50"/>
      <c r="G141" s="65"/>
      <c r="H141" s="102" t="s">
        <v>106</v>
      </c>
      <c r="I141" s="102" t="s">
        <v>138</v>
      </c>
      <c r="J141" s="102"/>
      <c r="K141" s="52"/>
      <c r="L141" s="52"/>
      <c r="M141" s="326"/>
      <c r="N141" s="50"/>
      <c r="O141" s="50"/>
      <c r="P141" s="50"/>
      <c r="Q141" s="102"/>
      <c r="R141" s="102" t="s">
        <v>106</v>
      </c>
      <c r="S141" s="102" t="s">
        <v>138</v>
      </c>
      <c r="T141" s="52"/>
      <c r="U141" s="52"/>
      <c r="V141" s="52"/>
      <c r="W141" s="307"/>
      <c r="X141" s="50"/>
      <c r="Y141" s="50"/>
      <c r="Z141" s="50"/>
      <c r="AA141" s="102"/>
      <c r="AB141" s="102" t="s">
        <v>106</v>
      </c>
      <c r="AC141" s="102" t="s">
        <v>138</v>
      </c>
      <c r="AD141" s="50"/>
      <c r="AE141" s="50"/>
      <c r="AF141" s="50"/>
      <c r="AG141" s="307"/>
      <c r="AH141" s="50"/>
      <c r="AI141" s="50"/>
      <c r="AJ141" s="50"/>
      <c r="AK141" s="102"/>
      <c r="AL141" s="102" t="s">
        <v>106</v>
      </c>
      <c r="AM141" s="102" t="s">
        <v>138</v>
      </c>
      <c r="AN141" s="52"/>
      <c r="AO141" s="52"/>
      <c r="AP141" s="52"/>
      <c r="AQ141" s="336"/>
      <c r="AR141" s="50"/>
      <c r="AS141" s="50"/>
      <c r="AT141" s="50"/>
      <c r="AU141" s="102"/>
      <c r="AV141" s="102" t="s">
        <v>106</v>
      </c>
      <c r="AW141" s="102" t="s">
        <v>138</v>
      </c>
      <c r="AX141" s="52"/>
      <c r="AY141" s="52"/>
      <c r="AZ141" s="52"/>
      <c r="BA141" s="28"/>
      <c r="BB141" s="52"/>
      <c r="BC141" s="52"/>
      <c r="BD141" s="52"/>
      <c r="BE141" s="238"/>
      <c r="BF141" s="2"/>
      <c r="BG141" s="2"/>
    </row>
    <row r="142" spans="1:59" x14ac:dyDescent="0.25">
      <c r="A142" s="2703"/>
      <c r="B142" s="2702"/>
      <c r="C142" s="307"/>
      <c r="D142" s="2644">
        <f>$A$40</f>
        <v>0</v>
      </c>
      <c r="E142" s="2645"/>
      <c r="F142" s="2645"/>
      <c r="G142" s="2646"/>
      <c r="H142" s="431">
        <f>I40+I41</f>
        <v>0</v>
      </c>
      <c r="I142" s="497" t="str">
        <f>IF(ISERROR(I40/D40),"",SUM(I40/D40,I41/D41))</f>
        <v/>
      </c>
      <c r="J142" s="499"/>
      <c r="K142" s="52"/>
      <c r="L142" s="52"/>
      <c r="M142" s="326"/>
      <c r="N142" s="573">
        <f>$A$40</f>
        <v>0</v>
      </c>
      <c r="O142" s="574"/>
      <c r="P142" s="574"/>
      <c r="Q142" s="574"/>
      <c r="R142" s="431">
        <f>S40+S41</f>
        <v>0</v>
      </c>
      <c r="S142" s="745" t="str">
        <f>IF(ISERROR(S40/N40),"",SUM(S40/N40,S41/N41))</f>
        <v/>
      </c>
      <c r="T142" s="52"/>
      <c r="U142" s="52"/>
      <c r="V142" s="52"/>
      <c r="W142" s="757"/>
      <c r="X142" s="2644">
        <f>$A$40</f>
        <v>0</v>
      </c>
      <c r="Y142" s="2645"/>
      <c r="Z142" s="2645"/>
      <c r="AA142" s="2646"/>
      <c r="AB142" s="431">
        <f>AD40+AD41</f>
        <v>0</v>
      </c>
      <c r="AC142" s="448">
        <f>IF(ISERROR(AD40/Y40),"",SUM(AD40/Y40,AD41/Y41))</f>
        <v>0</v>
      </c>
      <c r="AD142" s="744"/>
      <c r="AE142" s="744"/>
      <c r="AF142" s="744"/>
      <c r="AG142" s="757"/>
      <c r="AH142" s="2644">
        <f>$A$40</f>
        <v>0</v>
      </c>
      <c r="AI142" s="2645"/>
      <c r="AJ142" s="2645"/>
      <c r="AK142" s="2646"/>
      <c r="AL142" s="431">
        <f>AN40+AN41</f>
        <v>0</v>
      </c>
      <c r="AM142" s="448">
        <f>IF(ISERROR(AN40/AI40),"",SUM(AN40/AI40,AN41/AI41))</f>
        <v>0</v>
      </c>
      <c r="AN142" s="744"/>
      <c r="AO142" s="744"/>
      <c r="AP142" s="744"/>
      <c r="AQ142" s="757"/>
      <c r="AR142" s="2644">
        <f>$A$40</f>
        <v>0</v>
      </c>
      <c r="AS142" s="2645"/>
      <c r="AT142" s="2645"/>
      <c r="AU142" s="2646"/>
      <c r="AV142" s="431">
        <f>AX40+AX41</f>
        <v>0</v>
      </c>
      <c r="AW142" s="448">
        <f>IF(ISERROR(AX40/AS40),"",SUM(AX40/AS40,AX41/AS41))</f>
        <v>0</v>
      </c>
      <c r="AX142" s="52"/>
      <c r="AY142" s="52"/>
      <c r="AZ142" s="52"/>
      <c r="BA142" s="28"/>
      <c r="BB142" s="52"/>
      <c r="BC142" s="52"/>
      <c r="BD142" s="52"/>
      <c r="BE142" s="238"/>
      <c r="BF142" s="2"/>
      <c r="BG142" s="2"/>
    </row>
    <row r="143" spans="1:59" x14ac:dyDescent="0.25">
      <c r="A143" s="2703"/>
      <c r="B143" s="2702"/>
      <c r="C143" s="307"/>
      <c r="D143" s="2644">
        <f>$A$43</f>
        <v>0</v>
      </c>
      <c r="E143" s="2645"/>
      <c r="F143" s="2645"/>
      <c r="G143" s="2646"/>
      <c r="H143" s="431">
        <f>I43+I44</f>
        <v>0</v>
      </c>
      <c r="I143" s="497" t="str">
        <f>IF(ISERROR(I43/D43),"",SUM(I43/D43,I44/D44))</f>
        <v/>
      </c>
      <c r="J143" s="499"/>
      <c r="K143" s="52"/>
      <c r="L143" s="52"/>
      <c r="M143" s="326"/>
      <c r="N143" s="573">
        <f>$A$43</f>
        <v>0</v>
      </c>
      <c r="O143" s="574"/>
      <c r="P143" s="574"/>
      <c r="Q143" s="574"/>
      <c r="R143" s="431">
        <f>S43+S44</f>
        <v>0</v>
      </c>
      <c r="S143" s="745" t="str">
        <f>IF(ISERROR(S43/N43),"",SUM(S43/N43,S44/N44))</f>
        <v/>
      </c>
      <c r="T143" s="52"/>
      <c r="U143" s="52"/>
      <c r="V143" s="52"/>
      <c r="W143" s="757"/>
      <c r="X143" s="2644">
        <f>$A$43</f>
        <v>0</v>
      </c>
      <c r="Y143" s="2645"/>
      <c r="Z143" s="2645"/>
      <c r="AA143" s="2646"/>
      <c r="AB143" s="431">
        <f>AD43+AD44</f>
        <v>0</v>
      </c>
      <c r="AC143" s="448">
        <f>IF(ISERROR(AD43/Y43),"",SUM(AD43/Y43,AD44/Y44))</f>
        <v>0</v>
      </c>
      <c r="AD143" s="744"/>
      <c r="AE143" s="744"/>
      <c r="AF143" s="744"/>
      <c r="AG143" s="757"/>
      <c r="AH143" s="2644">
        <f>$A$43</f>
        <v>0</v>
      </c>
      <c r="AI143" s="2645"/>
      <c r="AJ143" s="2645"/>
      <c r="AK143" s="2646"/>
      <c r="AL143" s="431">
        <f>AN43+AN44</f>
        <v>0</v>
      </c>
      <c r="AM143" s="448">
        <f>IF(ISERROR(AN43/AI43),"",SUM(AN43/AI43,AN44/AI44))</f>
        <v>0</v>
      </c>
      <c r="AN143" s="744"/>
      <c r="AO143" s="744"/>
      <c r="AP143" s="744"/>
      <c r="AQ143" s="757"/>
      <c r="AR143" s="2644">
        <f>$A$43</f>
        <v>0</v>
      </c>
      <c r="AS143" s="2645"/>
      <c r="AT143" s="2645"/>
      <c r="AU143" s="2646"/>
      <c r="AV143" s="431">
        <f>AX43+AX44</f>
        <v>0</v>
      </c>
      <c r="AW143" s="448">
        <f>IF(ISERROR(AX43/AS43),"",SUM(AX43/AS43,AX44/AS44))</f>
        <v>0</v>
      </c>
      <c r="AX143" s="52"/>
      <c r="AY143" s="52"/>
      <c r="AZ143" s="52"/>
      <c r="BA143" s="28"/>
      <c r="BB143" s="52"/>
      <c r="BC143" s="52"/>
      <c r="BD143" s="52"/>
      <c r="BE143" s="238"/>
      <c r="BF143" s="2"/>
      <c r="BG143" s="2"/>
    </row>
    <row r="144" spans="1:59" x14ac:dyDescent="0.25">
      <c r="A144" s="2703"/>
      <c r="B144" s="2702"/>
      <c r="C144" s="307"/>
      <c r="D144" s="2644">
        <f>$A$46</f>
        <v>0</v>
      </c>
      <c r="E144" s="2645"/>
      <c r="F144" s="2645"/>
      <c r="G144" s="2646"/>
      <c r="H144" s="431">
        <f>I46+I47</f>
        <v>0</v>
      </c>
      <c r="I144" s="497" t="str">
        <f>IF(ISERROR(I46/D46),"",SUM(I46/D46,I47/D47))</f>
        <v/>
      </c>
      <c r="J144" s="499"/>
      <c r="K144" s="52"/>
      <c r="L144" s="52"/>
      <c r="M144" s="326"/>
      <c r="N144" s="573">
        <f>$A$46</f>
        <v>0</v>
      </c>
      <c r="O144" s="574"/>
      <c r="P144" s="574"/>
      <c r="Q144" s="574"/>
      <c r="R144" s="431">
        <f>S46+S47</f>
        <v>0</v>
      </c>
      <c r="S144" s="745" t="str">
        <f>IF(ISERROR(S46/N46),"",SUM(S46/N46,S47/N47))</f>
        <v/>
      </c>
      <c r="T144" s="52"/>
      <c r="U144" s="52"/>
      <c r="V144" s="52"/>
      <c r="W144" s="757"/>
      <c r="X144" s="2644">
        <f>$A$46</f>
        <v>0</v>
      </c>
      <c r="Y144" s="2645"/>
      <c r="Z144" s="2645"/>
      <c r="AA144" s="2646"/>
      <c r="AB144" s="431">
        <f>AD46+AD47</f>
        <v>0</v>
      </c>
      <c r="AC144" s="448">
        <f>IF(ISERROR(AD46/Y46),"",SUM(AD46/Y46,AD47/Y47))</f>
        <v>0</v>
      </c>
      <c r="AD144" s="744"/>
      <c r="AE144" s="744"/>
      <c r="AF144" s="744"/>
      <c r="AG144" s="757"/>
      <c r="AH144" s="2644">
        <f>$A$46</f>
        <v>0</v>
      </c>
      <c r="AI144" s="2645"/>
      <c r="AJ144" s="2645"/>
      <c r="AK144" s="2646"/>
      <c r="AL144" s="431">
        <f>AN46+AN47</f>
        <v>0</v>
      </c>
      <c r="AM144" s="448">
        <f>IF(ISERROR(AN46/AI46),"",SUM(AN46/AI46,AN47/AI47))</f>
        <v>0</v>
      </c>
      <c r="AN144" s="744"/>
      <c r="AO144" s="744"/>
      <c r="AP144" s="744"/>
      <c r="AQ144" s="757"/>
      <c r="AR144" s="2644">
        <f>$A$46</f>
        <v>0</v>
      </c>
      <c r="AS144" s="2645"/>
      <c r="AT144" s="2645"/>
      <c r="AU144" s="2646"/>
      <c r="AV144" s="431">
        <f>AX46+AX47</f>
        <v>0</v>
      </c>
      <c r="AW144" s="448">
        <f>IF(ISERROR(AX46/AS46),"",SUM(AX46/AS46,AX47/AS47))</f>
        <v>0</v>
      </c>
      <c r="AX144" s="52"/>
      <c r="AY144" s="52"/>
      <c r="AZ144" s="52"/>
      <c r="BA144" s="28"/>
      <c r="BB144" s="52"/>
      <c r="BC144" s="52"/>
      <c r="BD144" s="52"/>
      <c r="BE144" s="238"/>
      <c r="BF144" s="2"/>
      <c r="BG144" s="2"/>
    </row>
    <row r="145" spans="1:59" x14ac:dyDescent="0.25">
      <c r="A145" s="2703"/>
      <c r="B145" s="2702"/>
      <c r="C145" s="307"/>
      <c r="D145" s="2644">
        <f>$A$49</f>
        <v>0</v>
      </c>
      <c r="E145" s="2645"/>
      <c r="F145" s="2645"/>
      <c r="G145" s="2646"/>
      <c r="H145" s="431">
        <f>I49+I50</f>
        <v>0</v>
      </c>
      <c r="I145" s="497" t="str">
        <f>IF(ISERROR(I49/D49),"",SUM(I49/D49,I50/D50))</f>
        <v/>
      </c>
      <c r="J145" s="499"/>
      <c r="K145" s="52"/>
      <c r="L145" s="52"/>
      <c r="M145" s="326"/>
      <c r="N145" s="573">
        <f>$A$49</f>
        <v>0</v>
      </c>
      <c r="O145" s="574"/>
      <c r="P145" s="574"/>
      <c r="Q145" s="574"/>
      <c r="R145" s="431">
        <f>S49+S50</f>
        <v>0</v>
      </c>
      <c r="S145" s="745" t="str">
        <f>IF(ISERROR(S49/N49),"",SUM(S49/N49,S50/N50))</f>
        <v/>
      </c>
      <c r="T145" s="52"/>
      <c r="U145" s="52"/>
      <c r="V145" s="52"/>
      <c r="W145" s="757"/>
      <c r="X145" s="2644">
        <f>$A$49</f>
        <v>0</v>
      </c>
      <c r="Y145" s="2645"/>
      <c r="Z145" s="2645"/>
      <c r="AA145" s="2646"/>
      <c r="AB145" s="431">
        <f>AD49+AD50</f>
        <v>0</v>
      </c>
      <c r="AC145" s="448">
        <f>IF(ISERROR(AD49/Y49),"",SUM(AD49/Y49,AD50/Y50))</f>
        <v>0</v>
      </c>
      <c r="AD145" s="744"/>
      <c r="AE145" s="744"/>
      <c r="AF145" s="744"/>
      <c r="AG145" s="757"/>
      <c r="AH145" s="2644">
        <f>$A$49</f>
        <v>0</v>
      </c>
      <c r="AI145" s="2645"/>
      <c r="AJ145" s="2645"/>
      <c r="AK145" s="2646"/>
      <c r="AL145" s="431">
        <f>AN49+AN50</f>
        <v>0</v>
      </c>
      <c r="AM145" s="448">
        <f>IF(ISERROR(AN49/AI49),"",SUM(AN49/AI49,AN50/AI50))</f>
        <v>0</v>
      </c>
      <c r="AN145" s="744"/>
      <c r="AO145" s="744"/>
      <c r="AP145" s="744"/>
      <c r="AQ145" s="757"/>
      <c r="AR145" s="2644">
        <f>$A$49</f>
        <v>0</v>
      </c>
      <c r="AS145" s="2645"/>
      <c r="AT145" s="2645"/>
      <c r="AU145" s="2646"/>
      <c r="AV145" s="431">
        <f>AX49+AX50</f>
        <v>0</v>
      </c>
      <c r="AW145" s="448">
        <f>IF(ISERROR(AX49/AS49),"",SUM(AX49/AS49,AX50/AS50))</f>
        <v>0</v>
      </c>
      <c r="AX145" s="52"/>
      <c r="AY145" s="52"/>
      <c r="AZ145" s="52"/>
      <c r="BA145" s="28"/>
      <c r="BB145" s="52"/>
      <c r="BC145" s="52"/>
      <c r="BD145" s="52"/>
      <c r="BE145" s="238"/>
      <c r="BF145" s="2"/>
      <c r="BG145" s="2"/>
    </row>
    <row r="146" spans="1:59" x14ac:dyDescent="0.25">
      <c r="A146" s="2703"/>
      <c r="B146" s="2702"/>
      <c r="C146" s="307"/>
      <c r="D146" s="2644">
        <f>$A$52</f>
        <v>0</v>
      </c>
      <c r="E146" s="2645"/>
      <c r="F146" s="2645"/>
      <c r="G146" s="2646"/>
      <c r="H146" s="431">
        <f>I51+I52</f>
        <v>0</v>
      </c>
      <c r="I146" s="497" t="str">
        <f>IF(ISERROR(I52/D52),"",SUM(I52/D52,I53/D53))</f>
        <v/>
      </c>
      <c r="J146" s="499"/>
      <c r="K146" s="52"/>
      <c r="L146" s="52"/>
      <c r="M146" s="326"/>
      <c r="N146" s="573">
        <f>$A$52</f>
        <v>0</v>
      </c>
      <c r="O146" s="574"/>
      <c r="P146" s="574"/>
      <c r="Q146" s="574"/>
      <c r="R146" s="431">
        <f>S51+S52</f>
        <v>0</v>
      </c>
      <c r="S146" s="745" t="str">
        <f>IF(ISERROR(S52/N52),"",SUM(S52/N52,S53/N53))</f>
        <v/>
      </c>
      <c r="T146" s="52"/>
      <c r="U146" s="52"/>
      <c r="V146" s="52"/>
      <c r="W146" s="757"/>
      <c r="X146" s="2644">
        <f>$A$52</f>
        <v>0</v>
      </c>
      <c r="Y146" s="2645"/>
      <c r="Z146" s="2645"/>
      <c r="AA146" s="2646"/>
      <c r="AB146" s="431">
        <f>AD51+AD52</f>
        <v>0</v>
      </c>
      <c r="AC146" s="448">
        <f>IF(ISERROR(AD52/Y52),"",SUM(AD52/Y52,AD53/Y53))</f>
        <v>0</v>
      </c>
      <c r="AD146" s="744"/>
      <c r="AE146" s="744"/>
      <c r="AF146" s="744"/>
      <c r="AG146" s="757"/>
      <c r="AH146" s="2644">
        <f>$A$52</f>
        <v>0</v>
      </c>
      <c r="AI146" s="2645"/>
      <c r="AJ146" s="2645"/>
      <c r="AK146" s="2646"/>
      <c r="AL146" s="431">
        <f>AN51+AN52</f>
        <v>0</v>
      </c>
      <c r="AM146" s="448">
        <f>IF(ISERROR(AN52/AI52),"",SUM(AN52/AI52,AN53/AI53))</f>
        <v>0</v>
      </c>
      <c r="AN146" s="744"/>
      <c r="AO146" s="744"/>
      <c r="AP146" s="744"/>
      <c r="AQ146" s="757"/>
      <c r="AR146" s="2644">
        <f>$A$52</f>
        <v>0</v>
      </c>
      <c r="AS146" s="2645"/>
      <c r="AT146" s="2645"/>
      <c r="AU146" s="2646"/>
      <c r="AV146" s="431">
        <f>AX51+AX52</f>
        <v>0</v>
      </c>
      <c r="AW146" s="448">
        <f>IF(ISERROR(AX52/AS52),"",SUM(AX52/AS52,AX53/AS53))</f>
        <v>0</v>
      </c>
      <c r="AX146" s="52"/>
      <c r="AY146" s="52"/>
      <c r="AZ146" s="52"/>
      <c r="BA146" s="28"/>
      <c r="BB146" s="52"/>
      <c r="BC146" s="52"/>
      <c r="BD146" s="52"/>
      <c r="BE146" s="238"/>
      <c r="BF146" s="2"/>
      <c r="BG146" s="2"/>
    </row>
    <row r="147" spans="1:59" x14ac:dyDescent="0.25">
      <c r="A147" s="2703"/>
      <c r="B147" s="2702"/>
      <c r="C147" s="307"/>
      <c r="D147" s="2644">
        <f>$A$55</f>
        <v>0</v>
      </c>
      <c r="E147" s="2645"/>
      <c r="F147" s="2645"/>
      <c r="G147" s="2646"/>
      <c r="H147" s="431">
        <f>I45+I46</f>
        <v>0</v>
      </c>
      <c r="I147" s="448" t="str">
        <f>IF(ISERROR(I55/D55),"",SUM(I55/D55,I56/D56))</f>
        <v/>
      </c>
      <c r="J147" s="498"/>
      <c r="K147" s="52"/>
      <c r="L147" s="52"/>
      <c r="M147" s="326"/>
      <c r="N147" s="573">
        <f>$A$55</f>
        <v>0</v>
      </c>
      <c r="O147" s="574"/>
      <c r="P147" s="574"/>
      <c r="Q147" s="574"/>
      <c r="R147" s="431">
        <f>S45+S46</f>
        <v>0</v>
      </c>
      <c r="S147" s="745" t="str">
        <f>IF(ISERROR(S55/N55),"",SUM(S55/N55,S56/N56))</f>
        <v/>
      </c>
      <c r="T147" s="52"/>
      <c r="U147" s="52"/>
      <c r="V147" s="52"/>
      <c r="W147" s="757"/>
      <c r="X147" s="2644">
        <f>$A$55</f>
        <v>0</v>
      </c>
      <c r="Y147" s="2645"/>
      <c r="Z147" s="2645"/>
      <c r="AA147" s="2646"/>
      <c r="AB147" s="431">
        <f>AD45+AD46</f>
        <v>0</v>
      </c>
      <c r="AC147" s="448">
        <f>IF(ISERROR(AD55/Y55),"",SUM(AD55/Y55,AD56/Y56))</f>
        <v>0</v>
      </c>
      <c r="AD147" s="744"/>
      <c r="AE147" s="744"/>
      <c r="AF147" s="744"/>
      <c r="AG147" s="757"/>
      <c r="AH147" s="2644">
        <f>$A$55</f>
        <v>0</v>
      </c>
      <c r="AI147" s="2645"/>
      <c r="AJ147" s="2645"/>
      <c r="AK147" s="2646"/>
      <c r="AL147" s="431">
        <f>AN45+AN46</f>
        <v>0</v>
      </c>
      <c r="AM147" s="448">
        <f>IF(ISERROR(AN55/AI55),"",SUM(AN55/AI55,AN56/AI56))</f>
        <v>0</v>
      </c>
      <c r="AN147" s="744"/>
      <c r="AO147" s="744"/>
      <c r="AP147" s="744"/>
      <c r="AQ147" s="757"/>
      <c r="AR147" s="2644">
        <f>$A$55</f>
        <v>0</v>
      </c>
      <c r="AS147" s="2645"/>
      <c r="AT147" s="2645"/>
      <c r="AU147" s="2646"/>
      <c r="AV147" s="431">
        <f>AX45+AX46</f>
        <v>0</v>
      </c>
      <c r="AW147" s="448">
        <f>IF(ISERROR(AX55/AS55),"",SUM(AX55/AS55,AX56/AS56))</f>
        <v>0</v>
      </c>
      <c r="AX147" s="52"/>
      <c r="AY147" s="52"/>
      <c r="AZ147" s="52"/>
      <c r="BA147" s="28"/>
      <c r="BB147" s="52"/>
      <c r="BC147" s="52"/>
      <c r="BD147" s="52"/>
      <c r="BE147" s="238"/>
      <c r="BF147" s="2"/>
      <c r="BG147" s="2"/>
    </row>
    <row r="148" spans="1:59" x14ac:dyDescent="0.25">
      <c r="A148" s="2703"/>
      <c r="B148" s="2702"/>
      <c r="C148" s="307"/>
      <c r="D148" s="2644">
        <f>$A$61</f>
        <v>0</v>
      </c>
      <c r="E148" s="2645"/>
      <c r="F148" s="2645"/>
      <c r="G148" s="2646"/>
      <c r="H148" s="431">
        <f>I48+I49</f>
        <v>0</v>
      </c>
      <c r="I148" s="448" t="str">
        <f>IF(ISERROR(I61/D61),"",SUM(I61/D61,I62/D62))</f>
        <v/>
      </c>
      <c r="J148" s="498"/>
      <c r="K148" s="52"/>
      <c r="L148" s="52"/>
      <c r="M148" s="326"/>
      <c r="N148" s="573">
        <f>$A$61</f>
        <v>0</v>
      </c>
      <c r="O148" s="574"/>
      <c r="P148" s="574"/>
      <c r="Q148" s="574"/>
      <c r="R148" s="431">
        <f>S48+S49</f>
        <v>0</v>
      </c>
      <c r="S148" s="745" t="str">
        <f>IF(ISERROR(S61/N61),"",SUM(S61/N61,S62/N62))</f>
        <v/>
      </c>
      <c r="T148" s="52"/>
      <c r="U148" s="52"/>
      <c r="V148" s="52"/>
      <c r="W148" s="757"/>
      <c r="X148" s="2644">
        <f>$A$61</f>
        <v>0</v>
      </c>
      <c r="Y148" s="2645"/>
      <c r="Z148" s="2645"/>
      <c r="AA148" s="2646"/>
      <c r="AB148" s="431">
        <f>AD48+AD49</f>
        <v>0</v>
      </c>
      <c r="AC148" s="448">
        <f>IF(ISERROR(AD61/Y61),"",SUM(AD61/Y61,AD62/Y62))</f>
        <v>0</v>
      </c>
      <c r="AD148" s="744"/>
      <c r="AE148" s="744"/>
      <c r="AF148" s="744"/>
      <c r="AG148" s="757"/>
      <c r="AH148" s="2644">
        <f>$A$61</f>
        <v>0</v>
      </c>
      <c r="AI148" s="2645"/>
      <c r="AJ148" s="2645"/>
      <c r="AK148" s="2646"/>
      <c r="AL148" s="431">
        <f>AN48+AN49</f>
        <v>0</v>
      </c>
      <c r="AM148" s="448">
        <f>IF(ISERROR(AN61/AI61),"",SUM(AN61/AI61,AN62/AI62))</f>
        <v>0</v>
      </c>
      <c r="AN148" s="744"/>
      <c r="AO148" s="744"/>
      <c r="AP148" s="744"/>
      <c r="AQ148" s="757"/>
      <c r="AR148" s="2644">
        <f>$A$61</f>
        <v>0</v>
      </c>
      <c r="AS148" s="2645"/>
      <c r="AT148" s="2645"/>
      <c r="AU148" s="2646"/>
      <c r="AV148" s="431">
        <f>AX48+AX49</f>
        <v>0</v>
      </c>
      <c r="AW148" s="448">
        <f>IF(ISERROR(AX61/AS61),"",SUM(AX61/AS61,AX62/AS62))</f>
        <v>0</v>
      </c>
      <c r="AX148" s="52"/>
      <c r="AY148" s="52"/>
      <c r="AZ148" s="52"/>
      <c r="BA148" s="28"/>
      <c r="BB148" s="52"/>
      <c r="BC148" s="52"/>
      <c r="BD148" s="52"/>
      <c r="BE148" s="238"/>
      <c r="BF148" s="2"/>
      <c r="BG148" s="2"/>
    </row>
    <row r="149" spans="1:59" x14ac:dyDescent="0.25">
      <c r="A149" s="2703"/>
      <c r="B149" s="2702"/>
      <c r="C149" s="307"/>
      <c r="D149" s="2644">
        <f>$A$64</f>
        <v>0</v>
      </c>
      <c r="E149" s="2645"/>
      <c r="F149" s="2645"/>
      <c r="G149" s="2646"/>
      <c r="H149" s="431">
        <f>I51+I52</f>
        <v>0</v>
      </c>
      <c r="I149" s="448" t="str">
        <f>IF(ISERROR(I64/D64),"",SUM(I64/D64,I65/D65))</f>
        <v/>
      </c>
      <c r="J149" s="498"/>
      <c r="K149" s="52"/>
      <c r="L149" s="52"/>
      <c r="M149" s="326"/>
      <c r="N149" s="573">
        <f>$A$64</f>
        <v>0</v>
      </c>
      <c r="O149" s="574"/>
      <c r="P149" s="574"/>
      <c r="Q149" s="574"/>
      <c r="R149" s="431">
        <f>S51+S52</f>
        <v>0</v>
      </c>
      <c r="S149" s="745" t="str">
        <f>IF(ISERROR(S64/N64),"",SUM(S64/N64,S65/N65))</f>
        <v/>
      </c>
      <c r="T149" s="52"/>
      <c r="U149" s="52"/>
      <c r="V149" s="52"/>
      <c r="W149" s="757"/>
      <c r="X149" s="2644">
        <f>$A$64</f>
        <v>0</v>
      </c>
      <c r="Y149" s="2645"/>
      <c r="Z149" s="2645"/>
      <c r="AA149" s="2646"/>
      <c r="AB149" s="431">
        <f>AD51+AD52</f>
        <v>0</v>
      </c>
      <c r="AC149" s="448">
        <f>IF(ISERROR(AD64/Y64),"",SUM(AD64/Y64,AD65/Y65))</f>
        <v>0</v>
      </c>
      <c r="AD149" s="744"/>
      <c r="AE149" s="744"/>
      <c r="AF149" s="744"/>
      <c r="AG149" s="757"/>
      <c r="AH149" s="2644">
        <f>$A$64</f>
        <v>0</v>
      </c>
      <c r="AI149" s="2645"/>
      <c r="AJ149" s="2645"/>
      <c r="AK149" s="2646"/>
      <c r="AL149" s="431">
        <f>AN51+AN52</f>
        <v>0</v>
      </c>
      <c r="AM149" s="448">
        <f>IF(ISERROR(AN64/AI64),"",SUM(AN64/AI64,AN65/AI65))</f>
        <v>0</v>
      </c>
      <c r="AN149" s="744"/>
      <c r="AO149" s="744"/>
      <c r="AP149" s="744"/>
      <c r="AQ149" s="757"/>
      <c r="AR149" s="2644">
        <f>$A$64</f>
        <v>0</v>
      </c>
      <c r="AS149" s="2645"/>
      <c r="AT149" s="2645"/>
      <c r="AU149" s="2646"/>
      <c r="AV149" s="431">
        <f>AX51+AX52</f>
        <v>0</v>
      </c>
      <c r="AW149" s="448">
        <f>IF(ISERROR(AX64/AS64),"",SUM(AX64/AS64,AX65/AS65))</f>
        <v>0</v>
      </c>
      <c r="AX149" s="52"/>
      <c r="AY149" s="52"/>
      <c r="AZ149" s="52"/>
      <c r="BA149" s="28"/>
      <c r="BB149" s="52"/>
      <c r="BC149" s="52"/>
      <c r="BD149" s="52"/>
      <c r="BE149" s="238"/>
      <c r="BF149" s="2"/>
      <c r="BG149" s="2"/>
    </row>
    <row r="150" spans="1:59" ht="15.75" thickBot="1" x14ac:dyDescent="0.3">
      <c r="A150" s="2703"/>
      <c r="B150" s="2702"/>
      <c r="C150" s="307"/>
      <c r="D150" s="2644">
        <f>$A$67</f>
        <v>0</v>
      </c>
      <c r="E150" s="2645"/>
      <c r="F150" s="2645"/>
      <c r="G150" s="2646"/>
      <c r="H150" s="431">
        <f>I54+I55</f>
        <v>0</v>
      </c>
      <c r="I150" s="448" t="str">
        <f>IF(ISERROR(I67/D67),"",SUM(I67/D67,I68/D68))</f>
        <v/>
      </c>
      <c r="J150" s="498"/>
      <c r="K150" s="52"/>
      <c r="L150" s="52"/>
      <c r="M150" s="326"/>
      <c r="N150" s="573">
        <f>$A$67</f>
        <v>0</v>
      </c>
      <c r="O150" s="574"/>
      <c r="P150" s="574"/>
      <c r="Q150" s="574"/>
      <c r="R150" s="431">
        <f>S54+S55</f>
        <v>0</v>
      </c>
      <c r="S150" s="745" t="str">
        <f>IF(ISERROR(S67/N67),"",SUM(S67/N67,S68/N68))</f>
        <v/>
      </c>
      <c r="T150" s="52"/>
      <c r="U150" s="52"/>
      <c r="V150" s="52"/>
      <c r="W150" s="757"/>
      <c r="X150" s="2644">
        <f>$A$67</f>
        <v>0</v>
      </c>
      <c r="Y150" s="2645"/>
      <c r="Z150" s="2645"/>
      <c r="AA150" s="2646"/>
      <c r="AB150" s="431">
        <f>AD54+AD55</f>
        <v>0</v>
      </c>
      <c r="AC150" s="448">
        <f>IF(ISERROR(AD67/Y67),"",SUM(AD67/Y67,AD68/Y68))</f>
        <v>0</v>
      </c>
      <c r="AD150" s="744"/>
      <c r="AE150" s="744"/>
      <c r="AF150" s="744"/>
      <c r="AG150" s="757"/>
      <c r="AH150" s="2644">
        <f>$A$67</f>
        <v>0</v>
      </c>
      <c r="AI150" s="2645"/>
      <c r="AJ150" s="2645"/>
      <c r="AK150" s="2646"/>
      <c r="AL150" s="431">
        <f>AN54+AN55</f>
        <v>0</v>
      </c>
      <c r="AM150" s="448">
        <f>IF(ISERROR(AN67/AI67),"",SUM(AN67/AI67,AN68/AI68))</f>
        <v>0</v>
      </c>
      <c r="AN150" s="744"/>
      <c r="AO150" s="744"/>
      <c r="AP150" s="744"/>
      <c r="AQ150" s="757"/>
      <c r="AR150" s="2644">
        <f>$A$67</f>
        <v>0</v>
      </c>
      <c r="AS150" s="2645"/>
      <c r="AT150" s="2645"/>
      <c r="AU150" s="2646"/>
      <c r="AV150" s="431">
        <f>AX54+AX55</f>
        <v>0</v>
      </c>
      <c r="AW150" s="448">
        <f>IF(ISERROR(AX67/AS67),"",SUM(AX67/AS67,AX68/AS68))</f>
        <v>0</v>
      </c>
      <c r="AX150" s="578"/>
      <c r="AY150" s="578"/>
      <c r="AZ150" s="578"/>
      <c r="BA150" s="270"/>
      <c r="BB150" s="578"/>
      <c r="BC150" s="578"/>
      <c r="BD150" s="578"/>
      <c r="BE150" s="579"/>
      <c r="BF150" s="2"/>
      <c r="BG150" s="2"/>
    </row>
    <row r="151" spans="1:59" ht="6.75" customHeight="1" thickBot="1" x14ac:dyDescent="0.3">
      <c r="A151" s="267"/>
      <c r="B151" s="268"/>
      <c r="C151" s="324"/>
      <c r="D151" s="268"/>
      <c r="E151" s="268"/>
      <c r="F151" s="268"/>
      <c r="G151" s="269"/>
      <c r="H151" s="270"/>
      <c r="I151" s="270"/>
      <c r="J151" s="270"/>
      <c r="K151" s="270"/>
      <c r="L151" s="270"/>
      <c r="M151" s="270"/>
      <c r="N151" s="270"/>
      <c r="O151" s="270"/>
      <c r="P151" s="270"/>
      <c r="Q151" s="270"/>
      <c r="R151" s="270"/>
      <c r="S151" s="746"/>
      <c r="T151" s="270"/>
      <c r="U151" s="270"/>
      <c r="V151" s="270"/>
      <c r="W151" s="270"/>
      <c r="X151" s="270"/>
      <c r="Y151" s="270"/>
      <c r="Z151" s="270"/>
      <c r="AA151" s="270"/>
      <c r="AB151" s="270"/>
      <c r="AC151" s="270"/>
      <c r="AD151" s="270"/>
      <c r="AE151" s="270"/>
      <c r="AF151" s="270"/>
      <c r="AG151" s="607"/>
      <c r="AH151" s="270"/>
      <c r="AI151" s="270"/>
      <c r="AJ151" s="270"/>
      <c r="AK151" s="270"/>
      <c r="AL151" s="270"/>
      <c r="AM151" s="270"/>
      <c r="AN151" s="270"/>
      <c r="AO151" s="270"/>
      <c r="AP151" s="270"/>
      <c r="AQ151" s="607"/>
      <c r="AR151" s="270"/>
      <c r="AS151" s="270"/>
      <c r="AT151" s="270"/>
      <c r="AU151" s="270"/>
      <c r="AV151" s="270"/>
      <c r="AW151" s="270"/>
      <c r="AX151" s="270"/>
      <c r="AY151" s="270"/>
      <c r="AZ151" s="271"/>
      <c r="BA151" s="270"/>
      <c r="BB151" s="270"/>
      <c r="BC151" s="270"/>
      <c r="BD151" s="270"/>
      <c r="BE151" s="271"/>
    </row>
    <row r="153" spans="1:59" x14ac:dyDescent="0.25">
      <c r="G153" s="16"/>
    </row>
  </sheetData>
  <sheetProtection selectLockedCells="1"/>
  <dataConsolidate/>
  <mergeCells count="135">
    <mergeCell ref="K7:M7"/>
    <mergeCell ref="K8:M8"/>
    <mergeCell ref="K10:M10"/>
    <mergeCell ref="N3:O3"/>
    <mergeCell ref="P3:Q3"/>
    <mergeCell ref="P35:Q35"/>
    <mergeCell ref="P36:Q36"/>
    <mergeCell ref="Z35:AA35"/>
    <mergeCell ref="Z36:AA36"/>
    <mergeCell ref="AJ35:AK35"/>
    <mergeCell ref="AJ36:AK36"/>
    <mergeCell ref="AT35:AU35"/>
    <mergeCell ref="AT36:AU36"/>
    <mergeCell ref="A12:A14"/>
    <mergeCell ref="A138:B150"/>
    <mergeCell ref="H137:K137"/>
    <mergeCell ref="D147:G147"/>
    <mergeCell ref="K5:M5"/>
    <mergeCell ref="K6:M6"/>
    <mergeCell ref="D148:G148"/>
    <mergeCell ref="D149:G149"/>
    <mergeCell ref="D150:G150"/>
    <mergeCell ref="D146:G146"/>
    <mergeCell ref="D142:G142"/>
    <mergeCell ref="D143:G143"/>
    <mergeCell ref="D144:G144"/>
    <mergeCell ref="D145:G145"/>
    <mergeCell ref="K11:M11"/>
    <mergeCell ref="AS140:AU140"/>
    <mergeCell ref="AR142:AU142"/>
    <mergeCell ref="AR143:AU143"/>
    <mergeCell ref="AR144:AU144"/>
    <mergeCell ref="AR145:AU145"/>
    <mergeCell ref="F1:P1"/>
    <mergeCell ref="F2:P2"/>
    <mergeCell ref="B5:I5"/>
    <mergeCell ref="B6:G6"/>
    <mergeCell ref="B8:B10"/>
    <mergeCell ref="N140:P140"/>
    <mergeCell ref="BB137:BC137"/>
    <mergeCell ref="R137:U137"/>
    <mergeCell ref="AB137:AE137"/>
    <mergeCell ref="AL137:AO137"/>
    <mergeCell ref="AV137:AY137"/>
    <mergeCell ref="N57:Q57"/>
    <mergeCell ref="N54:Q54"/>
    <mergeCell ref="X69:AA69"/>
    <mergeCell ref="D140:F140"/>
    <mergeCell ref="B12:B14"/>
    <mergeCell ref="D13:F13"/>
    <mergeCell ref="D11:F11"/>
    <mergeCell ref="D12:F12"/>
    <mergeCell ref="N51:Q51"/>
    <mergeCell ref="N48:Q48"/>
    <mergeCell ref="N45:Q45"/>
    <mergeCell ref="AH42:AK42"/>
    <mergeCell ref="AR42:AU42"/>
    <mergeCell ref="AR146:AU146"/>
    <mergeCell ref="AR147:AU147"/>
    <mergeCell ref="S3:T3"/>
    <mergeCell ref="S5:T5"/>
    <mergeCell ref="S6:T6"/>
    <mergeCell ref="S7:T7"/>
    <mergeCell ref="Q11:T11"/>
    <mergeCell ref="X66:AA66"/>
    <mergeCell ref="X63:AA63"/>
    <mergeCell ref="X60:AA60"/>
    <mergeCell ref="X57:AA57"/>
    <mergeCell ref="X54:AA54"/>
    <mergeCell ref="X51:AA51"/>
    <mergeCell ref="X48:AA48"/>
    <mergeCell ref="X45:AA45"/>
    <mergeCell ref="X42:AA42"/>
    <mergeCell ref="AH69:AK69"/>
    <mergeCell ref="AH66:AK66"/>
    <mergeCell ref="AH63:AK63"/>
    <mergeCell ref="AH60:AK60"/>
    <mergeCell ref="AH57:AK57"/>
    <mergeCell ref="AH54:AK54"/>
    <mergeCell ref="AH51:AK51"/>
    <mergeCell ref="AH48:AK48"/>
    <mergeCell ref="X150:AA150"/>
    <mergeCell ref="AI140:AK140"/>
    <mergeCell ref="AH142:AK142"/>
    <mergeCell ref="AH143:AK143"/>
    <mergeCell ref="AH144:AK144"/>
    <mergeCell ref="AH145:AK145"/>
    <mergeCell ref="AH146:AK146"/>
    <mergeCell ref="AH147:AK147"/>
    <mergeCell ref="AH148:AK148"/>
    <mergeCell ref="AH149:AK149"/>
    <mergeCell ref="AH150:AK150"/>
    <mergeCell ref="Y140:AA140"/>
    <mergeCell ref="X142:AA142"/>
    <mergeCell ref="X143:AA143"/>
    <mergeCell ref="X144:AA144"/>
    <mergeCell ref="X145:AA145"/>
    <mergeCell ref="X146:AA146"/>
    <mergeCell ref="X147:AA147"/>
    <mergeCell ref="X148:AA148"/>
    <mergeCell ref="X149:AA149"/>
    <mergeCell ref="AR148:AU148"/>
    <mergeCell ref="AR149:AU149"/>
    <mergeCell ref="AR150:AU150"/>
    <mergeCell ref="BB32:BD32"/>
    <mergeCell ref="D32:L32"/>
    <mergeCell ref="N32:V32"/>
    <mergeCell ref="X32:AF32"/>
    <mergeCell ref="AH32:AP32"/>
    <mergeCell ref="AR32:AZ32"/>
    <mergeCell ref="D42:G42"/>
    <mergeCell ref="D45:G45"/>
    <mergeCell ref="D48:G48"/>
    <mergeCell ref="D51:G51"/>
    <mergeCell ref="D54:G54"/>
    <mergeCell ref="D57:G57"/>
    <mergeCell ref="D60:G60"/>
    <mergeCell ref="D63:G63"/>
    <mergeCell ref="D66:G66"/>
    <mergeCell ref="D69:G69"/>
    <mergeCell ref="N42:Q42"/>
    <mergeCell ref="N69:Q69"/>
    <mergeCell ref="N66:Q66"/>
    <mergeCell ref="N63:Q63"/>
    <mergeCell ref="N60:Q60"/>
    <mergeCell ref="AH45:AK45"/>
    <mergeCell ref="AR69:AU69"/>
    <mergeCell ref="AR66:AU66"/>
    <mergeCell ref="AR63:AU63"/>
    <mergeCell ref="AR60:AU60"/>
    <mergeCell ref="AR57:AU57"/>
    <mergeCell ref="AR54:AU54"/>
    <mergeCell ref="AR51:AU51"/>
    <mergeCell ref="AR48:AU48"/>
    <mergeCell ref="AR45:AU45"/>
  </mergeCells>
  <conditionalFormatting sqref="AZ49:AZ50 AZ52:AZ53 AZ55:AZ68 V95 V98 V101 AF95 AF98 AF101 AP95 AP98 AP101 AZ95 AZ98 AZ101 T78 V105:V109 AF105:AF109 AP105:AP109 AZ105:AZ109 AF77:AF82 V77:V82 AP77:AP82 AZ77:AZ82 T80 T82 V40:V41 V43:V44 V46:V47 V49:V50 V52:V53 V55:V68 AF40:AF41 AF43:AF44 AF46:AF47 AF49:AF50 AF52:AF53 AF55:AF68 AP40:AP41 AP43:AP44 AP46:AP47 AP49:AP50 AP52:AP53 AP55:AP68 AZ40:AZ41 AZ43:AZ44 AZ46:AZ47 L95 L98 L101 L105:L109 L77:L82 L40:L41 L43:L44 L46:L47 L49:L50 L52:L53 L55:L68">
    <cfRule type="containsText" dxfId="1096" priority="252" operator="containsText" text="F">
      <formula>NOT(ISERROR(SEARCH("F",L40)))</formula>
    </cfRule>
    <cfRule type="containsText" dxfId="1095" priority="253" operator="containsText" text="T">
      <formula>NOT(ISERROR(SEARCH("T",L40)))</formula>
    </cfRule>
  </conditionalFormatting>
  <conditionalFormatting sqref="D40:D41 D43:D44 D46:D47 D49:D50 N41 X41 X44 X47 X50 AH41 AH50 AH44 AH47 AR50 AR41 AR44 AR47 AR53 AH53 X53 D52:D53 X55:X68 AH55:AH68 AR55:AR68 D55:D68 N44 N47 N50 N53 N55:N68">
    <cfRule type="cellIs" dxfId="1094" priority="163" operator="between">
      <formula>1</formula>
      <formula>10000000</formula>
    </cfRule>
  </conditionalFormatting>
  <conditionalFormatting sqref="D40:D41 N40:N41 X40:X41 X43:X44 X46:X47 X49:X50 D44 D47 D50 AH40:AH41 AH49:AH50 AH43:AH44 AH46:AH47 AR49:AR50 AR40:AR41 AR52:AR53 AH52:AH53 D53 X52:X53 AH55:AH68 X55:X68 D55:D68 N43:N44 N46:N47 N49:N50 N52:N53 N55:N68 AR55:AR68 AR43:AR47">
    <cfRule type="cellIs" dxfId="1093" priority="161" operator="between">
      <formula>1</formula>
      <formula>1000000</formula>
    </cfRule>
  </conditionalFormatting>
  <conditionalFormatting sqref="H36">
    <cfRule type="expression" dxfId="1092" priority="5">
      <formula>E40+E41&gt;12</formula>
    </cfRule>
  </conditionalFormatting>
  <conditionalFormatting sqref="R36">
    <cfRule type="expression" dxfId="1091" priority="4">
      <formula>O40+O41&gt;12</formula>
    </cfRule>
  </conditionalFormatting>
  <conditionalFormatting sqref="AB36 AL36 AV36">
    <cfRule type="expression" dxfId="1090" priority="3">
      <formula>Y40+Y41&gt;12</formula>
    </cfRule>
  </conditionalFormatting>
  <conditionalFormatting sqref="AB36 AL36 AV36">
    <cfRule type="expression" dxfId="1089" priority="2">
      <formula>Y40+Y41&gt;12</formula>
    </cfRule>
  </conditionalFormatting>
  <conditionalFormatting sqref="U27">
    <cfRule type="expression" dxfId="1088" priority="1">
      <formula>R31+R32&gt;12</formula>
    </cfRule>
  </conditionalFormatting>
  <dataValidations xWindow="260" yWindow="400" count="17">
    <dataValidation type="whole" operator="greaterThanOrEqual" allowBlank="1" showInputMessage="1" showErrorMessage="1" sqref="Q8 Q10 Q6:R6" xr:uid="{00000000-0002-0000-0300-000000000000}">
      <formula1>Q5</formula1>
    </dataValidation>
    <dataValidation type="whole" allowBlank="1" showInputMessage="1" showErrorMessage="1" sqref="N11" xr:uid="{00000000-0002-0000-0300-000001000000}">
      <formula1>1</formula1>
      <formula2>5</formula2>
    </dataValidation>
    <dataValidation allowBlank="1" showErrorMessage="1" errorTitle="STOP!!!" error="You cannot enter data in these cells. Only the gray and orange cells allow user entry." sqref="V106:V107 L78 L80 L82 L105:L107 L40:L68 K40:K70 AZ78 AP82 AP78 AF78 AP80 V80 V78 T78 AF80 V82 T82 T80 AF82 AZ82 AY121 AY118 AY116 AO121 AO118 AO116 AE121 AE118 AE116 AE67:AE68 U40:U69 AY46:AY47 AE43:AE44 AP105:AP107 AE49:AE50 AO49:AO50 AE46:AE47 AY67:AY68 AE40:AE41 AO67:AO68 AO43:AO44 AO46:AO47 AY40:AY41 AY49:AY50 AO40:AO41 AY43:AY44 AZ80 AO55:AO56 AY55:AY56 AE55:AE56 AY58:AY59 AE58:AE59 AY61:AY62 AE64:AE65 AO64:AO65 AE61:AE62 AO58:AO59 AO61:AO62 AY64:AY65 AE52:AE53 AY52:AY53 AO52:AO53 U118 U116 U121 AY77:AY82 AE84:AE85 U77:U82 AO84:AO85 AY84:AY85 AE77:AE82 U84:U85 AO77:AO82 K73:K134 AZ105:AZ107 U105:V105 AF105:AF107 BE116 V40:V68 AF40:AF68 AP40:AP68 AZ40:AZ68" xr:uid="{00000000-0002-0000-0300-000002000000}"/>
    <dataValidation allowBlank="1" showInputMessage="1" showErrorMessage="1" prompt="STOP" sqref="N42 B45 B69 N48 N51 N54 B51 B48 B60 N60 N63 N66 N69 B66 B63 N57 B54 N45" xr:uid="{00000000-0002-0000-0300-000003000000}"/>
    <dataValidation allowBlank="1" showInputMessage="1" sqref="D66 AH42 AR45 AR48 AR51 AR54 AR60 AR63 AR66 AR69 AR57 X42 AH54 AH51 AH48 AH45 AH69 AH66 AH63 AH60 AH57 D45 X54 X51 X48 X45 X69 X66 X63 X60 X57 D69 D48 D51 D57 D42 D60 D63 D54 AR42" xr:uid="{00000000-0002-0000-0300-000004000000}"/>
    <dataValidation type="list" allowBlank="1" showInputMessage="1" showErrorMessage="1" error="Please enter a whole number between 0 and 100, without decimal point or % sign" promptTitle="Salary Inflation" prompt="Select Annual Salary Inflation Rate from Dropdown Box." sqref="D13" xr:uid="{00000000-0002-0000-0300-000005000000}">
      <formula1>$G$22:$BN$22</formula1>
    </dataValidation>
    <dataValidation type="list" allowBlank="1" showInputMessage="1" showErrorMessage="1" sqref="C12:C14" xr:uid="{00000000-0002-0000-0300-000006000000}">
      <formula1>$B$15:$B$17</formula1>
    </dataValidation>
    <dataValidation allowBlank="1" showErrorMessage="1" error="Enter Whole Number without decimal point or % sign" sqref="F25" xr:uid="{00000000-0002-0000-0300-000007000000}"/>
    <dataValidation type="list" allowBlank="1" showInputMessage="1" showErrorMessage="1" error="Please enter a whole number between 0 and 100, without decimal point or % sign" promptTitle="Indirect Cost Rate" prompt="Enter indirect cost rate as whole number between 0 and 100 ONLY if TFC is selected above." sqref="C21" xr:uid="{00000000-0002-0000-0300-000008000000}">
      <formula1>$G$22:$BN$22</formula1>
    </dataValidation>
    <dataValidation type="list" allowBlank="1" showInputMessage="1" showErrorMessage="1" sqref="C8" xr:uid="{00000000-0002-0000-0300-000009000000}">
      <formula1>$G$9:$P$9</formula1>
    </dataValidation>
    <dataValidation allowBlank="1" showInputMessage="1" showErrorMessage="1" error="Enter Whole Number without decimal point or % sign" prompt="Enter Whole Number for Sponsor Percentage" sqref="C25:E25" xr:uid="{00000000-0002-0000-0300-00000A000000}"/>
    <dataValidation type="list" allowBlank="1" showInputMessage="1" showErrorMessage="1" error="Please enter a whole number between 0 and 100, without decimal point or % sign" promptTitle="Indirect Cost Rate" prompt="Select indirect cost rate from Dropdown Box ONLY if MTDC or &quot;No Indirects&quot; is NOT selected above." sqref="B21" xr:uid="{00000000-0002-0000-0300-00000B000000}">
      <formula1>$G$22:$BN$22</formula1>
    </dataValidation>
    <dataValidation type="list" allowBlank="1" showInputMessage="1" showErrorMessage="1" sqref="B12:B14" xr:uid="{00000000-0002-0000-0300-00000C000000}">
      <formula1>$B$15:$B$20</formula1>
    </dataValidation>
    <dataValidation type="list" allowBlank="1" showInputMessage="1" showErrorMessage="1" sqref="B8:B10" xr:uid="{00000000-0002-0000-0300-00000D000000}">
      <formula1>$G$9:$M$9</formula1>
    </dataValidation>
    <dataValidation type="whole" allowBlank="1" showInputMessage="1" showErrorMessage="1" error="Enter Whole Number without decimal point or % sign" prompt="Enter Whole Number for Sponsor Percentage" sqref="B25" xr:uid="{00000000-0002-0000-0300-00000E000000}">
      <formula1>0</formula1>
      <formula2>100</formula2>
    </dataValidation>
    <dataValidation type="whole" allowBlank="1" showInputMessage="1" showErrorMessage="1" sqref="H35 P5:P10 N10 N5:N8 AV35:AV36 R35:R36 AB35:AB36 AL35:AL36" xr:uid="{00000000-0002-0000-0300-00000F000000}">
      <formula1>1</formula1>
      <formula2>12</formula2>
    </dataValidation>
    <dataValidation type="whole" allowBlank="1" showInputMessage="1" showErrorMessage="1" sqref="Q7:R7 Q5:R5 AC36 S36 AM36" xr:uid="{00000000-0002-0000-0300-000010000000}">
      <formula1>2012</formula1>
      <formula2>3000</formula2>
    </dataValidation>
  </dataValidations>
  <pageMargins left="0.7" right="0.7" top="0.75" bottom="0.75" header="0.3" footer="0.3"/>
  <pageSetup paperSize="17" scale="36" orientation="landscape" r:id="rId1"/>
  <ignoredErrors>
    <ignoredError sqref="U88:U89 AE88:AE89 AO88:AO89 AY88:AY89 AM126 K88:K89" 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2068" r:id="rId4" name="Check Box 20">
              <controlPr locked="0" defaultSize="0" autoFill="0" autoLine="0" autoPict="0">
                <anchor moveWithCells="1">
                  <from>
                    <xdr:col>19</xdr:col>
                    <xdr:colOff>790575</xdr:colOff>
                    <xdr:row>34</xdr:row>
                    <xdr:rowOff>85725</xdr:rowOff>
                  </from>
                  <to>
                    <xdr:col>21</xdr:col>
                    <xdr:colOff>485775</xdr:colOff>
                    <xdr:row>35</xdr:row>
                    <xdr:rowOff>123825</xdr:rowOff>
                  </to>
                </anchor>
              </controlPr>
            </control>
          </mc:Choice>
        </mc:AlternateContent>
        <mc:AlternateContent xmlns:mc="http://schemas.openxmlformats.org/markup-compatibility/2006">
          <mc:Choice Requires="x14">
            <control shapeId="2069" r:id="rId5" name="Check Box 21">
              <controlPr locked="0" defaultSize="0" autoFill="0" autoLine="0" autoPict="0">
                <anchor moveWithCells="1">
                  <from>
                    <xdr:col>29</xdr:col>
                    <xdr:colOff>790575</xdr:colOff>
                    <xdr:row>34</xdr:row>
                    <xdr:rowOff>104775</xdr:rowOff>
                  </from>
                  <to>
                    <xdr:col>31</xdr:col>
                    <xdr:colOff>381000</xdr:colOff>
                    <xdr:row>35</xdr:row>
                    <xdr:rowOff>152400</xdr:rowOff>
                  </to>
                </anchor>
              </controlPr>
            </control>
          </mc:Choice>
        </mc:AlternateContent>
        <mc:AlternateContent xmlns:mc="http://schemas.openxmlformats.org/markup-compatibility/2006">
          <mc:Choice Requires="x14">
            <control shapeId="2070" r:id="rId6" name="Check Box 22">
              <controlPr locked="0" defaultSize="0" autoFill="0" autoLine="0" autoPict="0">
                <anchor moveWithCells="1">
                  <from>
                    <xdr:col>39</xdr:col>
                    <xdr:colOff>809625</xdr:colOff>
                    <xdr:row>34</xdr:row>
                    <xdr:rowOff>171450</xdr:rowOff>
                  </from>
                  <to>
                    <xdr:col>41</xdr:col>
                    <xdr:colOff>409575</xdr:colOff>
                    <xdr:row>36</xdr:row>
                    <xdr:rowOff>28575</xdr:rowOff>
                  </to>
                </anchor>
              </controlPr>
            </control>
          </mc:Choice>
        </mc:AlternateContent>
        <mc:AlternateContent xmlns:mc="http://schemas.openxmlformats.org/markup-compatibility/2006">
          <mc:Choice Requires="x14">
            <control shapeId="2071" r:id="rId7" name="Check Box 23">
              <controlPr locked="0" defaultSize="0" autoFill="0" autoLine="0" autoPict="0">
                <anchor moveWithCells="1">
                  <from>
                    <xdr:col>49</xdr:col>
                    <xdr:colOff>800100</xdr:colOff>
                    <xdr:row>34</xdr:row>
                    <xdr:rowOff>123825</xdr:rowOff>
                  </from>
                  <to>
                    <xdr:col>51</xdr:col>
                    <xdr:colOff>419100</xdr:colOff>
                    <xdr:row>35</xdr:row>
                    <xdr:rowOff>171450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8"/>
  <dimension ref="A1:P60"/>
  <sheetViews>
    <sheetView showGridLines="0" zoomScale="80" zoomScaleNormal="80" workbookViewId="0">
      <selection activeCell="A12" sqref="A12"/>
    </sheetView>
  </sheetViews>
  <sheetFormatPr defaultRowHeight="15" x14ac:dyDescent="0.25"/>
  <cols>
    <col min="1" max="1" width="19.140625" customWidth="1"/>
    <col min="2" max="2" width="8" style="47" customWidth="1"/>
    <col min="3" max="3" width="9.42578125" customWidth="1"/>
    <col min="4" max="4" width="9.7109375" customWidth="1"/>
    <col min="5" max="5" width="9.28515625" customWidth="1"/>
    <col min="6" max="6" width="10.28515625" customWidth="1"/>
    <col min="7" max="7" width="9.42578125" customWidth="1"/>
    <col min="8" max="8" width="10.7109375" customWidth="1"/>
    <col min="9" max="9" width="9.7109375" customWidth="1"/>
    <col min="10" max="10" width="11.42578125" customWidth="1"/>
    <col min="11" max="11" width="11.7109375" customWidth="1"/>
    <col min="12" max="12" width="13.85546875" customWidth="1"/>
  </cols>
  <sheetData>
    <row r="1" spans="1:16" x14ac:dyDescent="0.25">
      <c r="A1" s="2716" t="s">
        <v>115</v>
      </c>
      <c r="B1" s="2717"/>
      <c r="C1" s="2717"/>
      <c r="D1" s="2717"/>
      <c r="E1" s="2717"/>
      <c r="F1" s="2717"/>
      <c r="G1" s="2717"/>
      <c r="H1" s="2717"/>
      <c r="I1" s="2717"/>
      <c r="J1" s="2717"/>
      <c r="K1" s="2717"/>
      <c r="L1" s="2717"/>
    </row>
    <row r="2" spans="1:16" ht="15.75" thickBot="1" x14ac:dyDescent="0.3">
      <c r="A2" s="2717"/>
      <c r="B2" s="2717"/>
      <c r="C2" s="2717"/>
      <c r="D2" s="2717"/>
      <c r="E2" s="2717"/>
      <c r="F2" s="2717"/>
      <c r="G2" s="2717"/>
      <c r="H2" s="2717"/>
      <c r="I2" s="2717"/>
      <c r="J2" s="2717"/>
      <c r="K2" s="2717"/>
      <c r="L2" s="2717"/>
    </row>
    <row r="3" spans="1:16" ht="138.75" customHeight="1" x14ac:dyDescent="0.25">
      <c r="A3" s="1161" t="s">
        <v>105</v>
      </c>
      <c r="B3" s="1162" t="s">
        <v>274</v>
      </c>
      <c r="C3" s="1163" t="s">
        <v>16</v>
      </c>
      <c r="D3" s="1163" t="s">
        <v>8</v>
      </c>
      <c r="E3" s="1163" t="s">
        <v>151</v>
      </c>
      <c r="F3" s="1163" t="s">
        <v>15</v>
      </c>
      <c r="G3" s="1221" t="s">
        <v>107</v>
      </c>
      <c r="H3" s="1222" t="s">
        <v>135</v>
      </c>
      <c r="I3" s="1164" t="s">
        <v>109</v>
      </c>
      <c r="J3" s="1164" t="s">
        <v>197</v>
      </c>
      <c r="K3" s="1164" t="s">
        <v>136</v>
      </c>
      <c r="L3" s="1165" t="s">
        <v>108</v>
      </c>
    </row>
    <row r="4" spans="1:16" x14ac:dyDescent="0.25">
      <c r="A4" s="2378" t="s">
        <v>322</v>
      </c>
      <c r="B4" s="1124">
        <v>1</v>
      </c>
      <c r="C4" s="904">
        <v>0</v>
      </c>
      <c r="D4" s="904">
        <v>0</v>
      </c>
      <c r="E4" s="904">
        <v>0</v>
      </c>
      <c r="F4" s="1295">
        <f>SUM(C4,D4,E4)</f>
        <v>0</v>
      </c>
      <c r="G4" s="1931">
        <v>0</v>
      </c>
      <c r="H4" s="1557">
        <f>IF('Cover Sheet and Summary'!B12="mtdc",29,(IF('Cover Sheet and Summary'!B12="no indirects",0,'Cover Sheet and Summary'!B21)))</f>
        <v>29</v>
      </c>
      <c r="I4" s="1411">
        <f>H4/(100-H4)*F4</f>
        <v>0</v>
      </c>
      <c r="J4" s="1125">
        <v>0</v>
      </c>
      <c r="K4" s="904">
        <v>0</v>
      </c>
      <c r="L4" s="1405">
        <f>K4-I4</f>
        <v>0</v>
      </c>
    </row>
    <row r="5" spans="1:16" x14ac:dyDescent="0.25">
      <c r="A5" s="1126"/>
      <c r="B5" s="1127">
        <v>2</v>
      </c>
      <c r="C5" s="904">
        <v>0</v>
      </c>
      <c r="D5" s="904">
        <v>0</v>
      </c>
      <c r="E5" s="904">
        <v>0</v>
      </c>
      <c r="F5" s="1295">
        <f>SUM(C5,D5,E5)</f>
        <v>0</v>
      </c>
      <c r="G5" s="1932">
        <v>0</v>
      </c>
      <c r="H5" s="1557">
        <f>$H$4</f>
        <v>29</v>
      </c>
      <c r="I5" s="1360">
        <f>H5/(100-H5)*F5</f>
        <v>0</v>
      </c>
      <c r="J5" s="1125">
        <v>0</v>
      </c>
      <c r="K5" s="904">
        <v>0</v>
      </c>
      <c r="L5" s="1406">
        <f>K5-I5</f>
        <v>0</v>
      </c>
    </row>
    <row r="6" spans="1:16" x14ac:dyDescent="0.25">
      <c r="A6" s="1126"/>
      <c r="B6" s="1127">
        <v>3</v>
      </c>
      <c r="C6" s="904">
        <v>0</v>
      </c>
      <c r="D6" s="904">
        <v>0</v>
      </c>
      <c r="E6" s="904">
        <v>0</v>
      </c>
      <c r="F6" s="1295">
        <f>SUM(C6,D6,E6)</f>
        <v>0</v>
      </c>
      <c r="G6" s="1932">
        <v>0</v>
      </c>
      <c r="H6" s="1557">
        <f>$H$4</f>
        <v>29</v>
      </c>
      <c r="I6" s="1360">
        <f>H6/(100-H6)*F6</f>
        <v>0</v>
      </c>
      <c r="J6" s="1125">
        <v>0</v>
      </c>
      <c r="K6" s="904">
        <v>0</v>
      </c>
      <c r="L6" s="1406">
        <f>K6-I6</f>
        <v>0</v>
      </c>
    </row>
    <row r="7" spans="1:16" x14ac:dyDescent="0.25">
      <c r="A7" s="1126"/>
      <c r="B7" s="1127">
        <v>4</v>
      </c>
      <c r="C7" s="904">
        <v>0</v>
      </c>
      <c r="D7" s="904">
        <v>0</v>
      </c>
      <c r="E7" s="904">
        <v>0</v>
      </c>
      <c r="F7" s="1295">
        <f>SUM(C7,D7,E7)</f>
        <v>0</v>
      </c>
      <c r="G7" s="1932">
        <v>0</v>
      </c>
      <c r="H7" s="1557">
        <f>$H$4</f>
        <v>29</v>
      </c>
      <c r="I7" s="1360">
        <f>H7/(100-H7)*F7</f>
        <v>0</v>
      </c>
      <c r="J7" s="1125">
        <v>0</v>
      </c>
      <c r="K7" s="904">
        <v>0</v>
      </c>
      <c r="L7" s="1406">
        <f>K7-I7</f>
        <v>0</v>
      </c>
      <c r="M7" s="1929"/>
    </row>
    <row r="8" spans="1:16" x14ac:dyDescent="0.25">
      <c r="A8" s="1126"/>
      <c r="B8" s="1128">
        <v>5</v>
      </c>
      <c r="C8" s="904">
        <v>0</v>
      </c>
      <c r="D8" s="904">
        <v>0</v>
      </c>
      <c r="E8" s="904">
        <v>0</v>
      </c>
      <c r="F8" s="1295">
        <f>SUM(C8,D8,E8)</f>
        <v>0</v>
      </c>
      <c r="G8" s="1012">
        <v>0</v>
      </c>
      <c r="H8" s="1557">
        <f>$H$4</f>
        <v>29</v>
      </c>
      <c r="I8" s="1412">
        <f>H8/(100-H8)*F8</f>
        <v>0</v>
      </c>
      <c r="J8" s="1125">
        <v>0</v>
      </c>
      <c r="K8" s="904">
        <v>0</v>
      </c>
      <c r="L8" s="1407">
        <f>K8-I8</f>
        <v>0</v>
      </c>
      <c r="M8" s="1190">
        <f>IF('Cover Sheet and Summary'!B12="TFC Unrecovered Indirect",1,0)</f>
        <v>0</v>
      </c>
    </row>
    <row r="9" spans="1:16" x14ac:dyDescent="0.25">
      <c r="A9" s="910"/>
      <c r="B9" s="1129"/>
      <c r="C9" s="1130"/>
      <c r="D9" s="1130"/>
      <c r="E9" s="1130"/>
      <c r="F9" s="1300"/>
      <c r="G9" s="583"/>
      <c r="H9" s="1558"/>
      <c r="I9" s="1819"/>
      <c r="J9" s="1131"/>
      <c r="K9" s="842"/>
      <c r="L9" s="1408"/>
    </row>
    <row r="10" spans="1:16" ht="15.75" thickBot="1" x14ac:dyDescent="0.3">
      <c r="A10" s="1132" t="s">
        <v>15</v>
      </c>
      <c r="B10" s="1133"/>
      <c r="C10" s="1393">
        <f>SUM(C4:C9)</f>
        <v>0</v>
      </c>
      <c r="D10" s="1393">
        <f>SUM(D4:D9)</f>
        <v>0</v>
      </c>
      <c r="E10" s="1393">
        <f>SUM(E4:E9)</f>
        <v>0</v>
      </c>
      <c r="F10" s="1394">
        <f>SUM(C10,D10,E10)</f>
        <v>0</v>
      </c>
      <c r="G10" s="1933">
        <v>0</v>
      </c>
      <c r="H10" s="1559"/>
      <c r="I10" s="1395">
        <f>SUM(I4:I9)</f>
        <v>0</v>
      </c>
      <c r="J10" s="1134"/>
      <c r="K10" s="1395">
        <f>SUM(K4:K9)</f>
        <v>0</v>
      </c>
      <c r="L10" s="1396">
        <f>SUM(L4:L9)</f>
        <v>0</v>
      </c>
    </row>
    <row r="11" spans="1:16" ht="15.75" thickTop="1" x14ac:dyDescent="0.25">
      <c r="A11" s="1042"/>
      <c r="B11" s="1135"/>
      <c r="C11" s="1136"/>
      <c r="D11" s="1136"/>
      <c r="E11" s="1136"/>
      <c r="F11" s="1399"/>
      <c r="G11" s="1399"/>
      <c r="H11" s="1560"/>
      <c r="I11" s="1413"/>
      <c r="J11" s="842"/>
      <c r="K11" s="842"/>
      <c r="L11" s="1408"/>
    </row>
    <row r="12" spans="1:16" x14ac:dyDescent="0.25">
      <c r="A12" s="1123"/>
      <c r="B12" s="1137">
        <v>1</v>
      </c>
      <c r="C12" s="904">
        <v>0</v>
      </c>
      <c r="D12" s="904">
        <v>0</v>
      </c>
      <c r="E12" s="904">
        <v>0</v>
      </c>
      <c r="F12" s="1295">
        <f>SUM(C12,D12,E12)</f>
        <v>0</v>
      </c>
      <c r="G12" s="1397">
        <f>IF(C12+D12+E12&gt;25000,25000,C12+D12+E12)</f>
        <v>0</v>
      </c>
      <c r="H12" s="1901">
        <f>$H$4</f>
        <v>29</v>
      </c>
      <c r="I12" s="1411">
        <f>H12/(100-H12)*F12</f>
        <v>0</v>
      </c>
      <c r="J12" s="1138">
        <v>0</v>
      </c>
      <c r="K12" s="904">
        <v>0</v>
      </c>
      <c r="L12" s="1405">
        <f>K12-I12</f>
        <v>0</v>
      </c>
    </row>
    <row r="13" spans="1:16" x14ac:dyDescent="0.25">
      <c r="A13" s="1139"/>
      <c r="B13" s="1140">
        <v>2</v>
      </c>
      <c r="C13" s="904">
        <v>0</v>
      </c>
      <c r="D13" s="904">
        <v>0</v>
      </c>
      <c r="E13" s="904">
        <v>0</v>
      </c>
      <c r="F13" s="1295">
        <f>SUM(C13,D13,E13)</f>
        <v>0</v>
      </c>
      <c r="G13" s="1338">
        <f>IF(G12&gt;25000,0,IF((C12+C13+D12+D13+E12+E13)&gt;25000,25000-G12,C13+D13+E13))</f>
        <v>0</v>
      </c>
      <c r="H13" s="1557">
        <f>$H$4</f>
        <v>29</v>
      </c>
      <c r="I13" s="1360">
        <f>H13/(100-H13)*F13</f>
        <v>0</v>
      </c>
      <c r="J13" s="1138">
        <v>0</v>
      </c>
      <c r="K13" s="904">
        <v>0</v>
      </c>
      <c r="L13" s="1406">
        <f>K13-I13</f>
        <v>0</v>
      </c>
    </row>
    <row r="14" spans="1:16" x14ac:dyDescent="0.25">
      <c r="A14" s="1139"/>
      <c r="B14" s="1140">
        <v>3</v>
      </c>
      <c r="C14" s="904">
        <v>0</v>
      </c>
      <c r="D14" s="904">
        <v>0</v>
      </c>
      <c r="E14" s="904">
        <v>0</v>
      </c>
      <c r="F14" s="1295">
        <f>SUM(C14,D14,E14)</f>
        <v>0</v>
      </c>
      <c r="G14" s="1338">
        <f>IF(G12+G13&gt;25000,0,IF((C12+C13+C14+D12+D13+D14+E12+E13+E14)&gt;25000,25000-(G12+G13),C14+D14+E14))</f>
        <v>0</v>
      </c>
      <c r="H14" s="1557">
        <f>$H$4</f>
        <v>29</v>
      </c>
      <c r="I14" s="1360">
        <f>H14/(100-H14)*F14</f>
        <v>0</v>
      </c>
      <c r="J14" s="1138">
        <v>0</v>
      </c>
      <c r="K14" s="904">
        <v>0</v>
      </c>
      <c r="L14" s="1406">
        <f>K14-I14</f>
        <v>0</v>
      </c>
      <c r="P14" s="38"/>
    </row>
    <row r="15" spans="1:16" x14ac:dyDescent="0.25">
      <c r="A15" s="1139"/>
      <c r="B15" s="1140">
        <v>4</v>
      </c>
      <c r="C15" s="904">
        <v>0</v>
      </c>
      <c r="D15" s="904">
        <v>0</v>
      </c>
      <c r="E15" s="904">
        <v>0</v>
      </c>
      <c r="F15" s="1295">
        <f>SUM(C15,D15,E15)</f>
        <v>0</v>
      </c>
      <c r="G15" s="1338">
        <f>IF(G12+G13+G14&gt;25000,0,IF((C12+C13+C14+C15+D12+D13+D14+D15+E12+E13+E14+E15)&gt;25000,25000-(G12+G13+G14),C15+D15+E15))</f>
        <v>0</v>
      </c>
      <c r="H15" s="1557">
        <f>$H$4</f>
        <v>29</v>
      </c>
      <c r="I15" s="1360">
        <f>H15/(100-H15)*F15</f>
        <v>0</v>
      </c>
      <c r="J15" s="1138">
        <v>0</v>
      </c>
      <c r="K15" s="904">
        <v>0</v>
      </c>
      <c r="L15" s="1406">
        <f>K15-I15</f>
        <v>0</v>
      </c>
    </row>
    <row r="16" spans="1:16" x14ac:dyDescent="0.25">
      <c r="A16" s="1139"/>
      <c r="B16" s="1141">
        <v>5</v>
      </c>
      <c r="C16" s="904">
        <v>0</v>
      </c>
      <c r="D16" s="904">
        <v>0</v>
      </c>
      <c r="E16" s="904">
        <v>0</v>
      </c>
      <c r="F16" s="1295">
        <f>SUM(C16,D16,E16)</f>
        <v>0</v>
      </c>
      <c r="G16" s="1398">
        <f>IF(G12+G13+G14+G15&gt;25000,0,IF((C12+C13+C14+C15+C16+D12+D13+D14+D15+D16+E12+E13+E14+E15+E16)&gt;25000,25000-(G12+G13+G14+G15),C16+D16+E16))</f>
        <v>0</v>
      </c>
      <c r="H16" s="1557">
        <f>$H$4</f>
        <v>29</v>
      </c>
      <c r="I16" s="1412">
        <f>H16/(100-H16)*F16</f>
        <v>0</v>
      </c>
      <c r="J16" s="1138">
        <v>0</v>
      </c>
      <c r="K16" s="904">
        <v>0</v>
      </c>
      <c r="L16" s="1407">
        <f>K16-I16</f>
        <v>0</v>
      </c>
    </row>
    <row r="17" spans="1:12" x14ac:dyDescent="0.25">
      <c r="A17" s="910"/>
      <c r="B17" s="920"/>
      <c r="C17" s="1142"/>
      <c r="D17" s="1142"/>
      <c r="E17" s="1142"/>
      <c r="F17" s="1399"/>
      <c r="G17" s="1399"/>
      <c r="H17" s="1561"/>
      <c r="I17" s="1819"/>
      <c r="J17" s="1143"/>
      <c r="K17" s="897"/>
      <c r="L17" s="1408"/>
    </row>
    <row r="18" spans="1:12" ht="15.75" thickBot="1" x14ac:dyDescent="0.3">
      <c r="A18" s="1132" t="s">
        <v>15</v>
      </c>
      <c r="B18" s="1145"/>
      <c r="C18" s="1415">
        <f>SUM(C12:C17)</f>
        <v>0</v>
      </c>
      <c r="D18" s="1393">
        <f>SUM(D12:D17)</f>
        <v>0</v>
      </c>
      <c r="E18" s="1393">
        <f>SUM(E12:E17)</f>
        <v>0</v>
      </c>
      <c r="F18" s="1394">
        <f>SUM(C18,D18,E18)</f>
        <v>0</v>
      </c>
      <c r="G18" s="1400">
        <f>SUM(G12:G17)</f>
        <v>0</v>
      </c>
      <c r="H18" s="1562"/>
      <c r="I18" s="1395">
        <f>SUM(I12:I17)</f>
        <v>0</v>
      </c>
      <c r="J18" s="1146"/>
      <c r="K18" s="1395">
        <f>SUM(K12:K17)</f>
        <v>0</v>
      </c>
      <c r="L18" s="1396">
        <f>SUM(L12:L17)</f>
        <v>0</v>
      </c>
    </row>
    <row r="19" spans="1:12" ht="15.75" thickTop="1" x14ac:dyDescent="0.25">
      <c r="A19" s="910"/>
      <c r="B19" s="920"/>
      <c r="C19" s="1142"/>
      <c r="D19" s="1142"/>
      <c r="E19" s="1142"/>
      <c r="F19" s="1399"/>
      <c r="G19" s="1399"/>
      <c r="H19" s="1563"/>
      <c r="I19" s="1819"/>
      <c r="J19" s="1143"/>
      <c r="K19" s="897"/>
      <c r="L19" s="1408"/>
    </row>
    <row r="20" spans="1:12" x14ac:dyDescent="0.25">
      <c r="A20" s="1123"/>
      <c r="B20" s="1137">
        <v>1</v>
      </c>
      <c r="C20" s="904">
        <v>0</v>
      </c>
      <c r="D20" s="904">
        <v>0</v>
      </c>
      <c r="E20" s="904">
        <v>0</v>
      </c>
      <c r="F20" s="1295">
        <f>SUM(C20,D20,E20)</f>
        <v>0</v>
      </c>
      <c r="G20" s="1397">
        <f>IF(C20+D20+E20&gt;25000,25000,C20+D20+E20)</f>
        <v>0</v>
      </c>
      <c r="H20" s="1901">
        <f>$H$4</f>
        <v>29</v>
      </c>
      <c r="I20" s="1411">
        <f>H20/(100-H20)*F20</f>
        <v>0</v>
      </c>
      <c r="J20" s="1138">
        <v>0</v>
      </c>
      <c r="K20" s="904">
        <v>0</v>
      </c>
      <c r="L20" s="1405">
        <f>K20-I20</f>
        <v>0</v>
      </c>
    </row>
    <row r="21" spans="1:12" x14ac:dyDescent="0.25">
      <c r="A21" s="1139"/>
      <c r="B21" s="1140">
        <v>2</v>
      </c>
      <c r="C21" s="904">
        <v>0</v>
      </c>
      <c r="D21" s="904">
        <v>0</v>
      </c>
      <c r="E21" s="904">
        <v>0</v>
      </c>
      <c r="F21" s="1295">
        <f>SUM(C21,D21,E21)</f>
        <v>0</v>
      </c>
      <c r="G21" s="1338">
        <f>IF(G20&gt;25000,0,IF((C20+C21+D20+D21+E20+E21)&gt;25000,25000-G20,C21+D21+E21))</f>
        <v>0</v>
      </c>
      <c r="H21" s="1557">
        <f>$H$4</f>
        <v>29</v>
      </c>
      <c r="I21" s="1360">
        <f>H21/(100-H21)*F21</f>
        <v>0</v>
      </c>
      <c r="J21" s="1138">
        <v>0</v>
      </c>
      <c r="K21" s="904">
        <v>0</v>
      </c>
      <c r="L21" s="1406">
        <f>K21-I21</f>
        <v>0</v>
      </c>
    </row>
    <row r="22" spans="1:12" x14ac:dyDescent="0.25">
      <c r="A22" s="1139"/>
      <c r="B22" s="1140">
        <v>3</v>
      </c>
      <c r="C22" s="904">
        <v>0</v>
      </c>
      <c r="D22" s="904">
        <v>0</v>
      </c>
      <c r="E22" s="904">
        <v>0</v>
      </c>
      <c r="F22" s="1295">
        <f>SUM(C22,D22,E22)</f>
        <v>0</v>
      </c>
      <c r="G22" s="1338">
        <f>IF(G20+G21&gt;25000,0,IF((C20+C21+C22+D20+D21+D22+E20+E21+E22)&gt;25000,25000-(G20+G21),C22+D22+E22))</f>
        <v>0</v>
      </c>
      <c r="H22" s="1557">
        <f>$H$4</f>
        <v>29</v>
      </c>
      <c r="I22" s="1360">
        <f>H22/(100-H22)*F22</f>
        <v>0</v>
      </c>
      <c r="J22" s="1138">
        <v>0</v>
      </c>
      <c r="K22" s="904">
        <v>0</v>
      </c>
      <c r="L22" s="1406">
        <f>K22-I22</f>
        <v>0</v>
      </c>
    </row>
    <row r="23" spans="1:12" x14ac:dyDescent="0.25">
      <c r="A23" s="1139"/>
      <c r="B23" s="1140">
        <v>4</v>
      </c>
      <c r="C23" s="904">
        <v>0</v>
      </c>
      <c r="D23" s="904">
        <v>0</v>
      </c>
      <c r="E23" s="904">
        <v>0</v>
      </c>
      <c r="F23" s="1295">
        <f>SUM(C23,D23,E23)</f>
        <v>0</v>
      </c>
      <c r="G23" s="1338">
        <f>IF(G20+G21+G22&gt;25000,0,IF((C20+C21+C22+C23+D20+D21+D22+D23+E20+E21+E22+E23)&gt;25000,25000-(G20+G21+G22),C23+D23+E23))</f>
        <v>0</v>
      </c>
      <c r="H23" s="1557">
        <f>$H$4</f>
        <v>29</v>
      </c>
      <c r="I23" s="1360">
        <f>H23/(100-H23)*F23</f>
        <v>0</v>
      </c>
      <c r="J23" s="1138">
        <v>0</v>
      </c>
      <c r="K23" s="904">
        <v>0</v>
      </c>
      <c r="L23" s="1406">
        <f>K23-I23</f>
        <v>0</v>
      </c>
    </row>
    <row r="24" spans="1:12" x14ac:dyDescent="0.25">
      <c r="A24" s="1139"/>
      <c r="B24" s="1141">
        <v>5</v>
      </c>
      <c r="C24" s="904">
        <v>0</v>
      </c>
      <c r="D24" s="904">
        <v>0</v>
      </c>
      <c r="E24" s="904">
        <v>0</v>
      </c>
      <c r="F24" s="1295">
        <f>SUM(C24,D24,E24)</f>
        <v>0</v>
      </c>
      <c r="G24" s="1398">
        <f>IF(G20+G21+G22+G23&gt;25000,0,IF((C20+C21+C22+C23+C24+D20+D21+D22+D23+D24+E20+E21+E22+E23+E24)&gt;25000,25000-(G20+G21+G22+G23),C24+D24+E24))</f>
        <v>0</v>
      </c>
      <c r="H24" s="1557">
        <f>$H$4</f>
        <v>29</v>
      </c>
      <c r="I24" s="1412">
        <f>H24/(100-H24)*F24</f>
        <v>0</v>
      </c>
      <c r="J24" s="1138">
        <v>0</v>
      </c>
      <c r="K24" s="904">
        <v>0</v>
      </c>
      <c r="L24" s="1407">
        <f>K24-I24</f>
        <v>0</v>
      </c>
    </row>
    <row r="25" spans="1:12" x14ac:dyDescent="0.25">
      <c r="A25" s="910"/>
      <c r="B25" s="920"/>
      <c r="C25" s="1142"/>
      <c r="D25" s="1142"/>
      <c r="E25" s="1142"/>
      <c r="F25" s="1399"/>
      <c r="G25" s="1399"/>
      <c r="H25" s="1563"/>
      <c r="I25" s="1819"/>
      <c r="J25" s="1143"/>
      <c r="K25" s="897"/>
      <c r="L25" s="1408"/>
    </row>
    <row r="26" spans="1:12" ht="15.75" thickBot="1" x14ac:dyDescent="0.3">
      <c r="A26" s="1132" t="s">
        <v>15</v>
      </c>
      <c r="B26" s="1145"/>
      <c r="C26" s="1415">
        <f>SUM(C20:C25)</f>
        <v>0</v>
      </c>
      <c r="D26" s="1393">
        <f>SUM(D20:D25)</f>
        <v>0</v>
      </c>
      <c r="E26" s="1393">
        <f>SUM(E20:E25)</f>
        <v>0</v>
      </c>
      <c r="F26" s="1394">
        <f>SUM(C26,D26,E26)</f>
        <v>0</v>
      </c>
      <c r="G26" s="1400">
        <f>SUM(G20:G25)</f>
        <v>0</v>
      </c>
      <c r="H26" s="1562"/>
      <c r="I26" s="1395">
        <f>SUM(I20:I25)</f>
        <v>0</v>
      </c>
      <c r="J26" s="1146"/>
      <c r="K26" s="1395">
        <f>SUM(K20:K25)</f>
        <v>0</v>
      </c>
      <c r="L26" s="1396">
        <f>SUM(L20:L25)</f>
        <v>0</v>
      </c>
    </row>
    <row r="27" spans="1:12" ht="15.75" thickTop="1" x14ac:dyDescent="0.25">
      <c r="A27" s="910"/>
      <c r="B27" s="920"/>
      <c r="C27" s="1142"/>
      <c r="D27" s="1142"/>
      <c r="E27" s="1142"/>
      <c r="F27" s="1399"/>
      <c r="G27" s="1399"/>
      <c r="H27" s="1563"/>
      <c r="I27" s="1819"/>
      <c r="J27" s="1143"/>
      <c r="K27" s="897"/>
      <c r="L27" s="1408"/>
    </row>
    <row r="28" spans="1:12" x14ac:dyDescent="0.25">
      <c r="A28" s="1123"/>
      <c r="B28" s="1137">
        <v>1</v>
      </c>
      <c r="C28" s="904">
        <v>0</v>
      </c>
      <c r="D28" s="904">
        <v>0</v>
      </c>
      <c r="E28" s="904">
        <v>0</v>
      </c>
      <c r="F28" s="1295">
        <f>SUM(C28,D28,E28)</f>
        <v>0</v>
      </c>
      <c r="G28" s="1397">
        <f>IF(C28+D28+E28&gt;25000,25000,C28+D28+E28)</f>
        <v>0</v>
      </c>
      <c r="H28" s="1901">
        <f>$H$4</f>
        <v>29</v>
      </c>
      <c r="I28" s="1411">
        <f>H28/(100-H28)*C28</f>
        <v>0</v>
      </c>
      <c r="J28" s="1138">
        <v>0</v>
      </c>
      <c r="K28" s="904">
        <v>0</v>
      </c>
      <c r="L28" s="1405">
        <f>K28-I28</f>
        <v>0</v>
      </c>
    </row>
    <row r="29" spans="1:12" x14ac:dyDescent="0.25">
      <c r="A29" s="1139"/>
      <c r="B29" s="1140">
        <v>2</v>
      </c>
      <c r="C29" s="904">
        <v>0</v>
      </c>
      <c r="D29" s="904">
        <v>0</v>
      </c>
      <c r="E29" s="904">
        <v>0</v>
      </c>
      <c r="F29" s="1295">
        <f>SUM(C29,D29,E29)</f>
        <v>0</v>
      </c>
      <c r="G29" s="1338">
        <f>IF(G28&gt;25000,0,IF((C28+C29+D28+D29+E28+E29)&gt;25000,25000-G28,C29+D29+E29))</f>
        <v>0</v>
      </c>
      <c r="H29" s="1557">
        <f>$H$4</f>
        <v>29</v>
      </c>
      <c r="I29" s="1360">
        <f>H29/(100-H29)*C29</f>
        <v>0</v>
      </c>
      <c r="J29" s="1138">
        <v>0</v>
      </c>
      <c r="K29" s="904">
        <v>0</v>
      </c>
      <c r="L29" s="1406">
        <f>K29-I29</f>
        <v>0</v>
      </c>
    </row>
    <row r="30" spans="1:12" x14ac:dyDescent="0.25">
      <c r="A30" s="1139"/>
      <c r="B30" s="1140">
        <v>3</v>
      </c>
      <c r="C30" s="904">
        <v>0</v>
      </c>
      <c r="D30" s="904">
        <v>0</v>
      </c>
      <c r="E30" s="904">
        <v>0</v>
      </c>
      <c r="F30" s="1295">
        <f>SUM(C30,D30,E30)</f>
        <v>0</v>
      </c>
      <c r="G30" s="1338">
        <f>IF(G28+G29&gt;25000,0,IF((C28+C29+C30+D28+D29+D30+E28+E29+E30)&gt;25000,25000-(G28+G29),C30+D30+E30))</f>
        <v>0</v>
      </c>
      <c r="H30" s="1557">
        <f>$H$4</f>
        <v>29</v>
      </c>
      <c r="I30" s="1360">
        <f>H30/(100-H30)*C30</f>
        <v>0</v>
      </c>
      <c r="J30" s="1138">
        <v>0</v>
      </c>
      <c r="K30" s="904">
        <v>0</v>
      </c>
      <c r="L30" s="1406">
        <f>K30-I30</f>
        <v>0</v>
      </c>
    </row>
    <row r="31" spans="1:12" x14ac:dyDescent="0.25">
      <c r="A31" s="1139"/>
      <c r="B31" s="1140">
        <v>4</v>
      </c>
      <c r="C31" s="904">
        <v>0</v>
      </c>
      <c r="D31" s="904">
        <v>0</v>
      </c>
      <c r="E31" s="904">
        <v>0</v>
      </c>
      <c r="F31" s="1295">
        <f>SUM(C31,D31,E31)</f>
        <v>0</v>
      </c>
      <c r="G31" s="1338">
        <f>IF(G28+G29+G30&gt;25000,0,IF((C28+C29+C30+C31+D28+D29+D30+D31+E28+E29+E30+E31)&gt;25000,25000-(G28+G29+G30),C31+D31+E31))</f>
        <v>0</v>
      </c>
      <c r="H31" s="1557">
        <f>$H$4</f>
        <v>29</v>
      </c>
      <c r="I31" s="1360">
        <f>H31/(100-H31)*C31</f>
        <v>0</v>
      </c>
      <c r="J31" s="1138">
        <v>0</v>
      </c>
      <c r="K31" s="904">
        <v>0</v>
      </c>
      <c r="L31" s="1406">
        <f>K31-I31</f>
        <v>0</v>
      </c>
    </row>
    <row r="32" spans="1:12" x14ac:dyDescent="0.25">
      <c r="A32" s="1139"/>
      <c r="B32" s="1141">
        <v>5</v>
      </c>
      <c r="C32" s="904">
        <v>0</v>
      </c>
      <c r="D32" s="904">
        <v>0</v>
      </c>
      <c r="E32" s="904">
        <v>0</v>
      </c>
      <c r="F32" s="1295">
        <f>SUM(C32,D32,E32)</f>
        <v>0</v>
      </c>
      <c r="G32" s="1398">
        <f>IF(G28+G29+G30+G31&gt;25000,0,IF((C28+C29+C30+C31+C32+D28+D29+D30+D31+D32+E28+E29+E30+E31+E32)&gt;25000,25000-(G28+G29+G30+G31),C32+D32+E32))</f>
        <v>0</v>
      </c>
      <c r="H32" s="1557">
        <f>$H$4</f>
        <v>29</v>
      </c>
      <c r="I32" s="1412">
        <f>H32/(100-H32)*C32</f>
        <v>0</v>
      </c>
      <c r="J32" s="1138">
        <v>0</v>
      </c>
      <c r="K32" s="904">
        <v>0</v>
      </c>
      <c r="L32" s="1407">
        <f>K32-I32</f>
        <v>0</v>
      </c>
    </row>
    <row r="33" spans="1:12" x14ac:dyDescent="0.25">
      <c r="A33" s="1042"/>
      <c r="B33" s="1129"/>
      <c r="C33" s="1147"/>
      <c r="D33" s="1147"/>
      <c r="E33" s="1147"/>
      <c r="F33" s="1300"/>
      <c r="G33" s="1300"/>
      <c r="H33" s="1564"/>
      <c r="I33" s="1322"/>
      <c r="J33" s="1148"/>
      <c r="K33" s="1147"/>
      <c r="L33" s="1409"/>
    </row>
    <row r="34" spans="1:12" ht="15.75" thickBot="1" x14ac:dyDescent="0.3">
      <c r="A34" s="1149" t="s">
        <v>15</v>
      </c>
      <c r="B34" s="1133"/>
      <c r="C34" s="1415">
        <f>SUM(C28:C33)</f>
        <v>0</v>
      </c>
      <c r="D34" s="1393">
        <f>SUM(D28:D33)</f>
        <v>0</v>
      </c>
      <c r="E34" s="1393">
        <f>SUM(E28:E33)</f>
        <v>0</v>
      </c>
      <c r="F34" s="1394">
        <f>SUM(C34,D34,E34)</f>
        <v>0</v>
      </c>
      <c r="G34" s="1400">
        <f>SUM(G28:G33)</f>
        <v>0</v>
      </c>
      <c r="H34" s="1562"/>
      <c r="I34" s="1395">
        <f>SUM(I28:I33)</f>
        <v>0</v>
      </c>
      <c r="J34" s="1146"/>
      <c r="K34" s="1395">
        <f>SUM(K28:K33)</f>
        <v>0</v>
      </c>
      <c r="L34" s="1396">
        <f>SUM(L28:L33)</f>
        <v>0</v>
      </c>
    </row>
    <row r="35" spans="1:12" ht="15.75" thickTop="1" x14ac:dyDescent="0.25">
      <c r="A35" s="842"/>
      <c r="B35" s="1129"/>
      <c r="C35" s="1147"/>
      <c r="D35" s="1147"/>
      <c r="E35" s="1147"/>
      <c r="F35" s="1300"/>
      <c r="G35" s="1300"/>
      <c r="H35" s="1564"/>
      <c r="I35" s="1322"/>
      <c r="J35" s="1148"/>
      <c r="K35" s="1147"/>
      <c r="L35" s="1409"/>
    </row>
    <row r="36" spans="1:12" x14ac:dyDescent="0.25">
      <c r="A36" s="1150"/>
      <c r="B36" s="1137">
        <v>1</v>
      </c>
      <c r="C36" s="904">
        <v>0</v>
      </c>
      <c r="D36" s="904">
        <v>0</v>
      </c>
      <c r="E36" s="904">
        <v>0</v>
      </c>
      <c r="F36" s="1295">
        <f>SUM(C36,D36,E36)</f>
        <v>0</v>
      </c>
      <c r="G36" s="1397">
        <f>IF(C36+D36+E36&gt;25000,25000,C36+D36+E36)</f>
        <v>0</v>
      </c>
      <c r="H36" s="1901">
        <f>$H$4</f>
        <v>29</v>
      </c>
      <c r="I36" s="1411">
        <f>H36/(100-H36)*F36</f>
        <v>0</v>
      </c>
      <c r="J36" s="1138">
        <v>0</v>
      </c>
      <c r="K36" s="904">
        <v>0</v>
      </c>
      <c r="L36" s="1405">
        <f>K36-I36</f>
        <v>0</v>
      </c>
    </row>
    <row r="37" spans="1:12" x14ac:dyDescent="0.25">
      <c r="A37" s="1139"/>
      <c r="B37" s="1140">
        <v>2</v>
      </c>
      <c r="C37" s="904">
        <v>0</v>
      </c>
      <c r="D37" s="904">
        <v>0</v>
      </c>
      <c r="E37" s="904">
        <v>0</v>
      </c>
      <c r="F37" s="1295">
        <f>SUM(C37,D37,E37)</f>
        <v>0</v>
      </c>
      <c r="G37" s="1338">
        <f>IF(G36&gt;25000,0,IF((C36+C37+D36+D37+E36+E37)&gt;25000,25000-G36,C37+D37+E37))</f>
        <v>0</v>
      </c>
      <c r="H37" s="1557">
        <f>$H$4</f>
        <v>29</v>
      </c>
      <c r="I37" s="1360">
        <f>H37/(100-H37)*F37</f>
        <v>0</v>
      </c>
      <c r="J37" s="1138">
        <v>0</v>
      </c>
      <c r="K37" s="904">
        <v>0</v>
      </c>
      <c r="L37" s="1406">
        <f>K37-I37</f>
        <v>0</v>
      </c>
    </row>
    <row r="38" spans="1:12" x14ac:dyDescent="0.25">
      <c r="A38" s="1139"/>
      <c r="B38" s="1140">
        <v>3</v>
      </c>
      <c r="C38" s="904">
        <v>0</v>
      </c>
      <c r="D38" s="904">
        <v>0</v>
      </c>
      <c r="E38" s="904">
        <v>0</v>
      </c>
      <c r="F38" s="1295">
        <f>SUM(C38,D38,E38)</f>
        <v>0</v>
      </c>
      <c r="G38" s="1338">
        <f>IF(G36+G37&gt;25000,0,IF((C36+C37+C38+D36+D37+D38+E36+E37+E38)&gt;25000,25000-(G36+G37),C38+D38+E38))</f>
        <v>0</v>
      </c>
      <c r="H38" s="1557">
        <f>$H$4</f>
        <v>29</v>
      </c>
      <c r="I38" s="1360">
        <f>H38/(100-H38)*F38</f>
        <v>0</v>
      </c>
      <c r="J38" s="1138">
        <v>0</v>
      </c>
      <c r="K38" s="904">
        <v>0</v>
      </c>
      <c r="L38" s="1406">
        <f>K38-I38</f>
        <v>0</v>
      </c>
    </row>
    <row r="39" spans="1:12" x14ac:dyDescent="0.25">
      <c r="A39" s="1139"/>
      <c r="B39" s="1140">
        <v>4</v>
      </c>
      <c r="C39" s="904">
        <v>0</v>
      </c>
      <c r="D39" s="904">
        <v>0</v>
      </c>
      <c r="E39" s="904">
        <v>0</v>
      </c>
      <c r="F39" s="1295">
        <f>SUM(C39,D39,E39)</f>
        <v>0</v>
      </c>
      <c r="G39" s="1338">
        <f>IF(G36+G37+G38&gt;25000,0,IF((C36+C37+C38+C39+D36+D37+D38+D39+E36+E37+E38+E39)&gt;25000,25000-(G36+G37+G38),C39+D39+E39))</f>
        <v>0</v>
      </c>
      <c r="H39" s="1557">
        <f>$H$4</f>
        <v>29</v>
      </c>
      <c r="I39" s="1360">
        <f>H39/(100-H39)*F39</f>
        <v>0</v>
      </c>
      <c r="J39" s="1138">
        <v>0</v>
      </c>
      <c r="K39" s="904">
        <v>0</v>
      </c>
      <c r="L39" s="1406">
        <f>K39-I39</f>
        <v>0</v>
      </c>
    </row>
    <row r="40" spans="1:12" x14ac:dyDescent="0.25">
      <c r="A40" s="1139"/>
      <c r="B40" s="1141">
        <v>5</v>
      </c>
      <c r="C40" s="904">
        <v>0</v>
      </c>
      <c r="D40" s="904">
        <v>0</v>
      </c>
      <c r="E40" s="904">
        <v>0</v>
      </c>
      <c r="F40" s="1295">
        <f>SUM(C40,D40,E40)</f>
        <v>0</v>
      </c>
      <c r="G40" s="1398">
        <f>IF(G36+G37+G38+G39&gt;25000,0,IF((C36+C37+C38+C39+C40+D36+D37+D38+D39+D40+E36+E37+E38+E39+E40)&gt;25000,25000-(G36+G37+G38+G39),C40+D40+E40))</f>
        <v>0</v>
      </c>
      <c r="H40" s="1557">
        <f>$H$4</f>
        <v>29</v>
      </c>
      <c r="I40" s="1412">
        <f>H40/(100-H40)*F40</f>
        <v>0</v>
      </c>
      <c r="J40" s="1138">
        <v>0</v>
      </c>
      <c r="K40" s="904">
        <v>0</v>
      </c>
      <c r="L40" s="1407">
        <f>K40-I40</f>
        <v>0</v>
      </c>
    </row>
    <row r="41" spans="1:12" x14ac:dyDescent="0.25">
      <c r="A41" s="1042"/>
      <c r="B41" s="1129"/>
      <c r="C41" s="1147"/>
      <c r="D41" s="1147"/>
      <c r="E41" s="1147"/>
      <c r="F41" s="1300"/>
      <c r="G41" s="1300"/>
      <c r="H41" s="1564"/>
      <c r="I41" s="1322"/>
      <c r="J41" s="1148"/>
      <c r="K41" s="1147"/>
      <c r="L41" s="1409"/>
    </row>
    <row r="42" spans="1:12" ht="15.75" thickBot="1" x14ac:dyDescent="0.3">
      <c r="A42" s="1149" t="s">
        <v>15</v>
      </c>
      <c r="B42" s="1151"/>
      <c r="C42" s="1415">
        <f>SUM(C36:C41)</f>
        <v>0</v>
      </c>
      <c r="D42" s="1393">
        <f>SUM(D36:D41)</f>
        <v>0</v>
      </c>
      <c r="E42" s="1393">
        <f>SUM(E36:E41)</f>
        <v>0</v>
      </c>
      <c r="F42" s="1394">
        <f>SUM(C42,D42,E42)</f>
        <v>0</v>
      </c>
      <c r="G42" s="1400">
        <f>SUM(G36:G41)</f>
        <v>0</v>
      </c>
      <c r="H42" s="1562"/>
      <c r="I42" s="1395">
        <f>SUM(I36:I41)</f>
        <v>0</v>
      </c>
      <c r="J42" s="1146"/>
      <c r="K42" s="1395">
        <f>SUM(K36:K41)</f>
        <v>0</v>
      </c>
      <c r="L42" s="1396">
        <f>SUM(L36:L41)</f>
        <v>0</v>
      </c>
    </row>
    <row r="43" spans="1:12" ht="15.75" thickTop="1" x14ac:dyDescent="0.25">
      <c r="A43" s="1042"/>
      <c r="B43" s="1129"/>
      <c r="C43" s="1152"/>
      <c r="D43" s="1153"/>
      <c r="E43" s="1153"/>
      <c r="F43" s="1401"/>
      <c r="G43" s="1397"/>
      <c r="H43" s="1560"/>
      <c r="I43" s="1414"/>
      <c r="J43" s="1155"/>
      <c r="K43" s="1154"/>
      <c r="L43" s="1405"/>
    </row>
    <row r="44" spans="1:12" x14ac:dyDescent="0.25">
      <c r="A44" s="1123"/>
      <c r="B44" s="1137">
        <v>1</v>
      </c>
      <c r="C44" s="904">
        <v>0</v>
      </c>
      <c r="D44" s="904">
        <v>0</v>
      </c>
      <c r="E44" s="904">
        <v>0</v>
      </c>
      <c r="F44" s="1295">
        <f>SUM(C44,D44,E44)</f>
        <v>0</v>
      </c>
      <c r="G44" s="1397">
        <f>IF(C44+D44+E44&gt;25000,25000,C44+D44+E44)</f>
        <v>0</v>
      </c>
      <c r="H44" s="1901">
        <f>$H$4</f>
        <v>29</v>
      </c>
      <c r="I44" s="1411">
        <f>H44/(100-H44)*F44</f>
        <v>0</v>
      </c>
      <c r="J44" s="1138">
        <v>0</v>
      </c>
      <c r="K44" s="904">
        <v>0</v>
      </c>
      <c r="L44" s="1405">
        <f>K44-I44</f>
        <v>0</v>
      </c>
    </row>
    <row r="45" spans="1:12" x14ac:dyDescent="0.25">
      <c r="A45" s="1139"/>
      <c r="B45" s="1140">
        <v>2</v>
      </c>
      <c r="C45" s="904">
        <v>0</v>
      </c>
      <c r="D45" s="904">
        <v>0</v>
      </c>
      <c r="E45" s="904">
        <v>0</v>
      </c>
      <c r="F45" s="1295">
        <f>SUM(C45,D45,E45)</f>
        <v>0</v>
      </c>
      <c r="G45" s="1338">
        <f>IF(G44&gt;25000,0,IF((C44+C45+D44+D45+E44+E45)&gt;25000,25000-G44,C45+D45+E45))</f>
        <v>0</v>
      </c>
      <c r="H45" s="1557">
        <f>$H$4</f>
        <v>29</v>
      </c>
      <c r="I45" s="1360">
        <f>H45/(100-H45)*F45</f>
        <v>0</v>
      </c>
      <c r="J45" s="1138">
        <v>0</v>
      </c>
      <c r="K45" s="904">
        <v>0</v>
      </c>
      <c r="L45" s="1406">
        <f>K45-I45</f>
        <v>0</v>
      </c>
    </row>
    <row r="46" spans="1:12" x14ac:dyDescent="0.25">
      <c r="A46" s="1139"/>
      <c r="B46" s="1140">
        <v>3</v>
      </c>
      <c r="C46" s="904">
        <v>0</v>
      </c>
      <c r="D46" s="904">
        <v>0</v>
      </c>
      <c r="E46" s="904">
        <v>0</v>
      </c>
      <c r="F46" s="1295">
        <f>SUM(C46,D46,E46)</f>
        <v>0</v>
      </c>
      <c r="G46" s="1338">
        <f>IF(G44+G45&gt;25000,0,IF((C44+C45+C46+D44+D45+D46+E44+E45+E46)&gt;25000,25000-(G44+G45),C46+D46+E46))</f>
        <v>0</v>
      </c>
      <c r="H46" s="1557">
        <f>$H$4</f>
        <v>29</v>
      </c>
      <c r="I46" s="1360">
        <f>H46/(100-H46)*F46</f>
        <v>0</v>
      </c>
      <c r="J46" s="1138">
        <v>0</v>
      </c>
      <c r="K46" s="904">
        <v>0</v>
      </c>
      <c r="L46" s="1406">
        <f>K46-I46</f>
        <v>0</v>
      </c>
    </row>
    <row r="47" spans="1:12" x14ac:dyDescent="0.25">
      <c r="A47" s="1139"/>
      <c r="B47" s="1140">
        <v>4</v>
      </c>
      <c r="C47" s="904">
        <v>0</v>
      </c>
      <c r="D47" s="904">
        <v>0</v>
      </c>
      <c r="E47" s="904">
        <v>0</v>
      </c>
      <c r="F47" s="1295">
        <f>SUM(C47,D47,E47)</f>
        <v>0</v>
      </c>
      <c r="G47" s="1338">
        <f>IF(G44+G45+G46&gt;25000,0,IF((C44+C45+C46+C47+D44+D45+D46+D47+E44+E45+E46+E47)&gt;25000,25000-(G44+G45+G46),C47+D47+E47))</f>
        <v>0</v>
      </c>
      <c r="H47" s="1557">
        <f>$H$4</f>
        <v>29</v>
      </c>
      <c r="I47" s="1360">
        <f>H47/(100-H47)*F47</f>
        <v>0</v>
      </c>
      <c r="J47" s="1138">
        <v>0</v>
      </c>
      <c r="K47" s="904">
        <v>0</v>
      </c>
      <c r="L47" s="1406">
        <f>K47-I47</f>
        <v>0</v>
      </c>
    </row>
    <row r="48" spans="1:12" x14ac:dyDescent="0.25">
      <c r="A48" s="1139"/>
      <c r="B48" s="1141">
        <v>5</v>
      </c>
      <c r="C48" s="904">
        <v>0</v>
      </c>
      <c r="D48" s="904">
        <v>0</v>
      </c>
      <c r="E48" s="904">
        <v>0</v>
      </c>
      <c r="F48" s="1295">
        <f>SUM(C48,D48,E48)</f>
        <v>0</v>
      </c>
      <c r="G48" s="1398">
        <f>IF(G44+G45+G46+G47&gt;25000,0,IF((C44+C45+C46+C47+C48+D44+D45+D46+D47+D48+E44+E45+E46+E47+E48)&gt;25000,25000-(G44+G45+G46+G47),C48+D48+E48))</f>
        <v>0</v>
      </c>
      <c r="H48" s="1557">
        <f>$H$4</f>
        <v>29</v>
      </c>
      <c r="I48" s="1412">
        <f>H48/(100-H48)*F48</f>
        <v>0</v>
      </c>
      <c r="J48" s="1138">
        <v>0</v>
      </c>
      <c r="K48" s="904">
        <v>0</v>
      </c>
      <c r="L48" s="1407">
        <f>K48-I48</f>
        <v>0</v>
      </c>
    </row>
    <row r="49" spans="1:14" x14ac:dyDescent="0.25">
      <c r="A49" s="910"/>
      <c r="B49" s="920"/>
      <c r="C49" s="1142"/>
      <c r="D49" s="1142"/>
      <c r="E49" s="1142"/>
      <c r="F49" s="1399"/>
      <c r="G49" s="1399"/>
      <c r="H49" s="1563"/>
      <c r="I49" s="1819"/>
      <c r="J49" s="897"/>
      <c r="K49" s="897"/>
      <c r="L49" s="1408"/>
    </row>
    <row r="50" spans="1:14" ht="15.75" thickBot="1" x14ac:dyDescent="0.3">
      <c r="A50" s="1132" t="s">
        <v>15</v>
      </c>
      <c r="B50" s="1145"/>
      <c r="C50" s="1415">
        <f>SUM(C44:C49)</f>
        <v>0</v>
      </c>
      <c r="D50" s="1415">
        <f>SUM(D44:D49)</f>
        <v>0</v>
      </c>
      <c r="E50" s="1415">
        <f>SUM(E44:E49)</f>
        <v>0</v>
      </c>
      <c r="F50" s="1394">
        <f>SUM(F44:F49)</f>
        <v>0</v>
      </c>
      <c r="G50" s="1400">
        <f>SUM(G44:G49)</f>
        <v>0</v>
      </c>
      <c r="H50" s="1562"/>
      <c r="I50" s="1415">
        <f>SUM(I44:I49)</f>
        <v>0</v>
      </c>
      <c r="J50" s="1156"/>
      <c r="K50" s="1415">
        <f>SUM(K44:K49)</f>
        <v>0</v>
      </c>
      <c r="L50" s="1410">
        <f>SUM(L44:L49)</f>
        <v>0</v>
      </c>
    </row>
    <row r="51" spans="1:14" ht="16.5" thickTop="1" thickBot="1" x14ac:dyDescent="0.3">
      <c r="A51" s="910"/>
      <c r="B51" s="920"/>
      <c r="C51" s="910"/>
      <c r="D51" s="910"/>
      <c r="E51" s="910"/>
      <c r="F51" s="1402"/>
      <c r="G51" s="1402"/>
      <c r="H51" s="1563"/>
      <c r="I51" s="1819"/>
      <c r="J51" s="1130"/>
      <c r="K51" s="897"/>
      <c r="L51" s="1144"/>
    </row>
    <row r="52" spans="1:14" ht="15.75" thickBot="1" x14ac:dyDescent="0.3">
      <c r="A52" s="1157" t="s">
        <v>36</v>
      </c>
      <c r="B52" s="1158"/>
      <c r="C52" s="1417">
        <f>SUM(C10,C18,C26,C34,C42,C50)</f>
        <v>0</v>
      </c>
      <c r="D52" s="1417">
        <f>SUM(D10,D18,D26,D34,D42,D50)</f>
        <v>0</v>
      </c>
      <c r="E52" s="1417">
        <f>SUM(E10,E18,E26,E34,E42,E50)</f>
        <v>0</v>
      </c>
      <c r="F52" s="1403">
        <f>SUM(F10,F18,F26,F34,F42,F50)</f>
        <v>0</v>
      </c>
      <c r="G52" s="1404">
        <f>SUM(G10,G18,G26,G34,G42,G50)</f>
        <v>0</v>
      </c>
      <c r="H52" s="1565"/>
      <c r="I52" s="1416">
        <f>SUM(I10,I18,I26,I34,I42,I50)</f>
        <v>0</v>
      </c>
      <c r="J52" s="1223"/>
      <c r="K52" s="1416">
        <f>SUM(K10,K18,K26,K34,K42,K50)</f>
        <v>0</v>
      </c>
      <c r="L52" s="1418">
        <f>SUM(L10,L18,L26,L34,L42,L50)</f>
        <v>0</v>
      </c>
    </row>
    <row r="53" spans="1:14" x14ac:dyDescent="0.25">
      <c r="A53" s="1139"/>
      <c r="B53" s="1159"/>
      <c r="C53" s="1139"/>
      <c r="D53" s="1139"/>
      <c r="E53" s="1139"/>
      <c r="F53" s="1139"/>
      <c r="G53" s="1139"/>
      <c r="H53" s="1139"/>
      <c r="I53" s="1139"/>
      <c r="J53" s="948"/>
      <c r="K53" s="1139"/>
      <c r="L53" s="1139"/>
      <c r="N53" s="206"/>
    </row>
    <row r="54" spans="1:14" x14ac:dyDescent="0.25">
      <c r="A54" s="910" t="s">
        <v>114</v>
      </c>
      <c r="B54" s="920">
        <v>1</v>
      </c>
      <c r="C54" s="1160">
        <f t="shared" ref="C54:F58" si="0">SUM(C4,C12,C20,C28,C36,C44)</f>
        <v>0</v>
      </c>
      <c r="D54" s="1160">
        <f t="shared" si="0"/>
        <v>0</v>
      </c>
      <c r="E54" s="1160">
        <f t="shared" si="0"/>
        <v>0</v>
      </c>
      <c r="F54" s="1160">
        <f t="shared" si="0"/>
        <v>0</v>
      </c>
      <c r="G54" s="1160">
        <f>SUM(G12,G20,G28,G36,G44)</f>
        <v>0</v>
      </c>
      <c r="H54" s="1139"/>
      <c r="I54" s="1160">
        <f>SUM(I4,I12,I20,I28,I36,I44)</f>
        <v>0</v>
      </c>
      <c r="J54" s="948"/>
      <c r="K54" s="1160">
        <f>SUM(K4,K12,K20,K28,K36,K44)</f>
        <v>0</v>
      </c>
      <c r="L54" s="1160">
        <f>SUM(L4,L12,L20,L28,L36,L44)</f>
        <v>0</v>
      </c>
      <c r="N54" s="206"/>
    </row>
    <row r="55" spans="1:14" x14ac:dyDescent="0.25">
      <c r="A55" s="910"/>
      <c r="B55" s="920">
        <v>2</v>
      </c>
      <c r="C55" s="1160">
        <f t="shared" si="0"/>
        <v>0</v>
      </c>
      <c r="D55" s="1160">
        <f t="shared" si="0"/>
        <v>0</v>
      </c>
      <c r="E55" s="1160">
        <f t="shared" si="0"/>
        <v>0</v>
      </c>
      <c r="F55" s="1160">
        <f t="shared" si="0"/>
        <v>0</v>
      </c>
      <c r="G55" s="1160">
        <f>SUM(G13,G21,G29,G37,G45)</f>
        <v>0</v>
      </c>
      <c r="H55" s="1139"/>
      <c r="I55" s="1160">
        <f>SUM(I5,I13,I21,I29,I37,I45)</f>
        <v>0</v>
      </c>
      <c r="J55" s="948"/>
      <c r="K55" s="1160">
        <f t="shared" ref="K55:K56" si="1">SUM(K5,K13,K21,K29,K37,K45)</f>
        <v>0</v>
      </c>
      <c r="L55" s="1160">
        <f>SUM(L5,L13,L21,L29,L37,L45)</f>
        <v>0</v>
      </c>
      <c r="N55" s="206"/>
    </row>
    <row r="56" spans="1:14" x14ac:dyDescent="0.25">
      <c r="A56" s="910"/>
      <c r="B56" s="920">
        <v>3</v>
      </c>
      <c r="C56" s="1160">
        <f t="shared" si="0"/>
        <v>0</v>
      </c>
      <c r="D56" s="1160">
        <f t="shared" si="0"/>
        <v>0</v>
      </c>
      <c r="E56" s="1160">
        <f t="shared" si="0"/>
        <v>0</v>
      </c>
      <c r="F56" s="1160">
        <f t="shared" si="0"/>
        <v>0</v>
      </c>
      <c r="G56" s="1160">
        <f>SUM(G14,G22,G30,G38,G46)</f>
        <v>0</v>
      </c>
      <c r="H56" s="1139"/>
      <c r="I56" s="1160">
        <f>SUM(I6,I14,I22,I30,I38,I46)</f>
        <v>0</v>
      </c>
      <c r="J56" s="1139"/>
      <c r="K56" s="1160">
        <f t="shared" si="1"/>
        <v>0</v>
      </c>
      <c r="L56" s="1160">
        <f>SUM(L6,L14,L22,L30,L38,L46)</f>
        <v>0</v>
      </c>
      <c r="N56" s="206"/>
    </row>
    <row r="57" spans="1:14" x14ac:dyDescent="0.25">
      <c r="A57" s="910"/>
      <c r="B57" s="920">
        <v>4</v>
      </c>
      <c r="C57" s="1160">
        <f t="shared" si="0"/>
        <v>0</v>
      </c>
      <c r="D57" s="1160">
        <f t="shared" si="0"/>
        <v>0</v>
      </c>
      <c r="E57" s="1160">
        <f t="shared" si="0"/>
        <v>0</v>
      </c>
      <c r="F57" s="1160">
        <f t="shared" si="0"/>
        <v>0</v>
      </c>
      <c r="G57" s="1160">
        <f>SUM(G15,G23,G31,G39,G47)</f>
        <v>0</v>
      </c>
      <c r="H57" s="1139"/>
      <c r="I57" s="1160">
        <f>SUM(I7,I15,I23,I31,I39,I47)</f>
        <v>0</v>
      </c>
      <c r="J57" s="1139"/>
      <c r="K57" s="1160">
        <f>SUM(K7,K15,K23,K31,K39,K47)</f>
        <v>0</v>
      </c>
      <c r="L57" s="1160">
        <f>SUM(L7,L15,L23,L31,L39,L47)</f>
        <v>0</v>
      </c>
      <c r="N57" s="206"/>
    </row>
    <row r="58" spans="1:14" x14ac:dyDescent="0.25">
      <c r="A58" s="910"/>
      <c r="B58" s="920">
        <v>5</v>
      </c>
      <c r="C58" s="1160">
        <f t="shared" si="0"/>
        <v>0</v>
      </c>
      <c r="D58" s="1160">
        <f t="shared" si="0"/>
        <v>0</v>
      </c>
      <c r="E58" s="1160">
        <f t="shared" si="0"/>
        <v>0</v>
      </c>
      <c r="F58" s="1160">
        <f t="shared" si="0"/>
        <v>0</v>
      </c>
      <c r="G58" s="1160">
        <f>SUM(G16,G24,G32,G40,G48)</f>
        <v>0</v>
      </c>
      <c r="H58" s="1139"/>
      <c r="I58" s="1160">
        <f>SUM(I8,I16,I24,I32,I40,I48)</f>
        <v>0</v>
      </c>
      <c r="J58" s="1139"/>
      <c r="K58" s="1160">
        <f>SUM(K8,K16,K24,K32,K40,K48)</f>
        <v>0</v>
      </c>
      <c r="L58" s="1160">
        <f>SUM(L8,L16,L24,L32,L40,L48)</f>
        <v>0</v>
      </c>
    </row>
    <row r="59" spans="1:14" x14ac:dyDescent="0.25">
      <c r="A59" s="910"/>
      <c r="B59" s="920"/>
      <c r="C59" s="910"/>
      <c r="D59" s="910"/>
      <c r="E59" s="910"/>
      <c r="F59" s="910"/>
      <c r="G59" s="910"/>
      <c r="H59" s="910"/>
      <c r="I59" s="910"/>
      <c r="J59" s="910"/>
      <c r="K59" s="910"/>
      <c r="L59" s="910"/>
    </row>
    <row r="60" spans="1:14" x14ac:dyDescent="0.25">
      <c r="A60" s="910"/>
      <c r="B60" s="920"/>
      <c r="C60" s="910"/>
      <c r="D60" s="910"/>
      <c r="E60" s="910"/>
      <c r="F60" s="910"/>
      <c r="G60" s="910"/>
      <c r="H60" s="910"/>
      <c r="I60" s="910"/>
      <c r="J60" s="910"/>
      <c r="K60" s="910"/>
      <c r="L60" s="910"/>
    </row>
  </sheetData>
  <sheetProtection algorithmName="SHA-512" hashValue="hhLVtES1TeYm16LFO/TvASvGqSG7OcH+Dkj6El8NCgKTwpW9TbBKFjxLxXAVPsthyWvPbq+Jd24HkHcLctKb5w==" saltValue="iA6g7lpnRlGh/CEsVHdJyQ==" spinCount="100000" sheet="1" objects="1" scenarios="1" selectLockedCells="1"/>
  <mergeCells count="1">
    <mergeCell ref="A1:L2"/>
  </mergeCells>
  <conditionalFormatting sqref="H3:L53">
    <cfRule type="expression" dxfId="1087" priority="1">
      <formula>$M$8=0</formula>
    </cfRule>
  </conditionalFormatting>
  <pageMargins left="0.7" right="0.7" top="0.75" bottom="0.75" header="0.3" footer="0.3"/>
  <pageSetup orientation="landscape" r:id="rId1"/>
  <headerFooter>
    <oddFooter>&amp;L&amp;P&amp;C&amp;F&amp;R&amp;T&amp;D</oddFooter>
  </headerFooter>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9"/>
  <dimension ref="A1:CD228"/>
  <sheetViews>
    <sheetView showGridLines="0" showZeros="0" topLeftCell="A82" zoomScale="90" zoomScaleNormal="90" zoomScaleSheetLayoutView="80" workbookViewId="0">
      <selection activeCell="B126" sqref="B126"/>
    </sheetView>
  </sheetViews>
  <sheetFormatPr defaultRowHeight="15" x14ac:dyDescent="0.25"/>
  <cols>
    <col min="1" max="1" width="26.7109375" customWidth="1"/>
    <col min="2" max="2" width="9.42578125" style="3" customWidth="1"/>
    <col min="3" max="3" width="2.140625" style="99" hidden="1" customWidth="1"/>
    <col min="4" max="4" width="10.85546875" style="99" customWidth="1"/>
    <col min="5" max="5" width="9.140625" style="3" hidden="1" customWidth="1"/>
    <col min="6" max="6" width="6.42578125" style="3" customWidth="1"/>
    <col min="7" max="7" width="11.42578125" style="3" customWidth="1"/>
    <col min="8" max="8" width="4.42578125" hidden="1" customWidth="1"/>
    <col min="9" max="10" width="10.42578125" customWidth="1"/>
    <col min="11" max="11" width="10" customWidth="1"/>
    <col min="12" max="12" width="12.7109375" customWidth="1"/>
    <col min="13" max="13" width="12" style="38" customWidth="1"/>
    <col min="14" max="14" width="0.85546875" customWidth="1"/>
    <col min="15" max="15" width="8.28515625" hidden="1" customWidth="1"/>
    <col min="16" max="16" width="7.7109375" hidden="1" customWidth="1"/>
    <col min="17" max="19" width="12.7109375" hidden="1" customWidth="1"/>
    <col min="20" max="20" width="12.42578125" style="38" hidden="1" customWidth="1"/>
    <col min="21" max="21" width="12.7109375" hidden="1" customWidth="1"/>
    <col min="22" max="22" width="0.85546875" hidden="1" customWidth="1"/>
    <col min="23" max="23" width="8.7109375" hidden="1" customWidth="1"/>
    <col min="24" max="24" width="6.7109375" hidden="1" customWidth="1"/>
    <col min="25" max="25" width="6.85546875" hidden="1" customWidth="1"/>
    <col min="26" max="26" width="4.85546875" hidden="1" customWidth="1"/>
    <col min="27" max="28" width="12.7109375" hidden="1" customWidth="1"/>
    <col min="29" max="29" width="12.42578125" hidden="1" customWidth="1"/>
    <col min="30" max="31" width="12.7109375" hidden="1" customWidth="1"/>
    <col min="32" max="32" width="0.42578125" hidden="1" customWidth="1"/>
    <col min="33" max="33" width="8.42578125" hidden="1" customWidth="1"/>
    <col min="34" max="34" width="6.42578125" hidden="1" customWidth="1"/>
    <col min="35" max="35" width="6.85546875" hidden="1" customWidth="1"/>
    <col min="36" max="36" width="4.85546875" hidden="1" customWidth="1"/>
    <col min="37" max="41" width="12.7109375" hidden="1" customWidth="1"/>
    <col min="42" max="42" width="0.7109375" hidden="1" customWidth="1"/>
    <col min="43" max="43" width="8.42578125" hidden="1" customWidth="1"/>
    <col min="44" max="44" width="6.7109375" hidden="1" customWidth="1"/>
    <col min="45" max="45" width="6.85546875" hidden="1" customWidth="1"/>
    <col min="46" max="46" width="5" hidden="1" customWidth="1"/>
    <col min="47" max="48" width="12.7109375" hidden="1" customWidth="1"/>
    <col min="49" max="49" width="12.42578125" hidden="1" customWidth="1"/>
    <col min="50" max="51" width="12.7109375" hidden="1" customWidth="1"/>
    <col min="52" max="52" width="0.7109375" hidden="1" customWidth="1"/>
    <col min="53" max="57" width="9.140625" hidden="1" customWidth="1"/>
    <col min="58" max="58" width="23.7109375" bestFit="1" customWidth="1"/>
    <col min="59" max="59" width="20" customWidth="1"/>
    <col min="60" max="60" width="14.28515625" style="2078" customWidth="1"/>
    <col min="61" max="61" width="8" style="47" customWidth="1"/>
    <col min="62" max="62" width="10.28515625" customWidth="1"/>
    <col min="63" max="63" width="7.42578125" bestFit="1" customWidth="1"/>
    <col min="64" max="64" width="6.42578125" bestFit="1" customWidth="1"/>
    <col min="65" max="65" width="7.85546875" bestFit="1" customWidth="1"/>
    <col min="66" max="66" width="6" customWidth="1"/>
    <col min="67" max="67" width="7.85546875" customWidth="1"/>
    <col min="68" max="68" width="9" bestFit="1" customWidth="1"/>
    <col min="69" max="70" width="7.42578125" customWidth="1"/>
    <col min="71" max="71" width="7.7109375" customWidth="1"/>
    <col min="72" max="72" width="10" bestFit="1" customWidth="1"/>
    <col min="73" max="73" width="7.42578125" customWidth="1"/>
    <col min="75" max="75" width="8.42578125" customWidth="1"/>
    <col min="76" max="76" width="8.140625" customWidth="1"/>
    <col min="77" max="77" width="8" customWidth="1"/>
    <col min="78" max="78" width="10.140625" bestFit="1" customWidth="1"/>
    <col min="79" max="79" width="10.140625" customWidth="1"/>
  </cols>
  <sheetData>
    <row r="1" spans="1:76" ht="35.25" customHeight="1" x14ac:dyDescent="0.25">
      <c r="A1" s="1382"/>
      <c r="B1" s="2751" t="s">
        <v>119</v>
      </c>
      <c r="C1" s="2751"/>
      <c r="D1" s="2751"/>
      <c r="E1" s="2751"/>
      <c r="F1" s="2751"/>
      <c r="G1" s="2751"/>
      <c r="H1" s="2751"/>
      <c r="I1" s="2751"/>
      <c r="J1" s="2751"/>
      <c r="K1" s="2751"/>
      <c r="L1" s="2751"/>
      <c r="M1" s="2751"/>
      <c r="N1" s="858"/>
      <c r="O1" s="852"/>
      <c r="P1" s="852"/>
      <c r="Q1" s="853"/>
      <c r="R1" s="853"/>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770"/>
      <c r="BA1" s="774"/>
      <c r="BB1" s="774"/>
      <c r="BC1" s="774"/>
      <c r="BD1" s="774"/>
      <c r="BE1" s="775"/>
      <c r="BG1" s="1224" t="b">
        <v>1</v>
      </c>
      <c r="BH1" s="1224"/>
    </row>
    <row r="2" spans="1:76" ht="35.25" customHeight="1" thickBot="1" x14ac:dyDescent="0.3">
      <c r="A2" s="1383"/>
      <c r="B2" s="2626" t="s">
        <v>120</v>
      </c>
      <c r="C2" s="2626"/>
      <c r="D2" s="2626"/>
      <c r="E2" s="2626"/>
      <c r="F2" s="2626"/>
      <c r="G2" s="2626"/>
      <c r="H2" s="2626"/>
      <c r="I2" s="2626"/>
      <c r="J2" s="2626"/>
      <c r="K2" s="2626"/>
      <c r="L2" s="2626"/>
      <c r="M2" s="2626"/>
      <c r="N2" s="859"/>
      <c r="O2" s="854"/>
      <c r="P2" s="854"/>
      <c r="Q2" s="853"/>
      <c r="R2" s="853"/>
      <c r="S2" s="230"/>
      <c r="T2" s="230"/>
      <c r="U2" s="230"/>
      <c r="V2" s="230"/>
      <c r="W2" s="230"/>
      <c r="X2" s="230"/>
      <c r="Y2" s="230"/>
      <c r="Z2" s="230"/>
      <c r="AA2" s="230"/>
      <c r="AB2" s="230"/>
      <c r="AC2" s="230"/>
      <c r="AD2" s="230"/>
      <c r="AE2" s="230"/>
      <c r="AF2" s="230"/>
      <c r="AG2" s="230"/>
      <c r="AH2" s="230"/>
      <c r="AI2" s="230"/>
      <c r="AJ2" s="230"/>
      <c r="AK2" s="230"/>
      <c r="AL2" s="230"/>
      <c r="AM2" s="230"/>
      <c r="AN2" s="230"/>
      <c r="AO2" s="230"/>
      <c r="AP2" s="230"/>
      <c r="AQ2" s="230"/>
      <c r="AR2" s="230"/>
      <c r="AS2" s="230"/>
      <c r="AT2" s="230"/>
      <c r="AU2" s="230"/>
      <c r="AV2" s="230"/>
      <c r="AW2" s="230"/>
      <c r="AX2" s="230"/>
      <c r="AY2" s="230"/>
      <c r="AZ2" s="776"/>
      <c r="BA2" s="776"/>
      <c r="BB2" s="776"/>
      <c r="BC2" s="776"/>
      <c r="BD2" s="776"/>
      <c r="BE2" s="777"/>
      <c r="BX2" s="38"/>
    </row>
    <row r="3" spans="1:76" s="2" customFormat="1" ht="21.75" hidden="1" customHeight="1" x14ac:dyDescent="0.25">
      <c r="A3" s="1166"/>
      <c r="B3" s="226"/>
      <c r="C3" s="226"/>
      <c r="D3" s="226"/>
      <c r="E3" s="226"/>
      <c r="F3" s="226"/>
      <c r="G3" s="226"/>
      <c r="H3" s="226"/>
      <c r="I3" s="226"/>
      <c r="J3" s="226"/>
      <c r="K3" s="226"/>
      <c r="L3" s="226"/>
      <c r="M3" s="226"/>
      <c r="N3" s="860"/>
      <c r="O3" s="837"/>
      <c r="P3" s="837"/>
      <c r="Q3" s="837"/>
      <c r="R3" s="837"/>
      <c r="S3" s="226"/>
      <c r="T3" s="226"/>
      <c r="U3" s="226"/>
      <c r="V3" s="226"/>
      <c r="W3" s="226"/>
      <c r="X3" s="226"/>
      <c r="Y3" s="226"/>
      <c r="Z3" s="226"/>
      <c r="AA3" s="226"/>
      <c r="AB3" s="226"/>
      <c r="AC3" s="226"/>
      <c r="AD3" s="226"/>
      <c r="AE3" s="226"/>
      <c r="AF3" s="2712" t="s">
        <v>188</v>
      </c>
      <c r="AG3" s="2713"/>
      <c r="AH3" s="2712" t="s">
        <v>189</v>
      </c>
      <c r="AI3" s="2714"/>
      <c r="AJ3" s="827"/>
      <c r="AK3" s="2655"/>
      <c r="AL3" s="2656"/>
      <c r="AM3" s="832"/>
      <c r="AN3" s="52"/>
      <c r="AO3" s="226"/>
      <c r="AP3" s="226"/>
      <c r="AQ3" s="226"/>
      <c r="AR3" s="226"/>
      <c r="AS3" s="226"/>
      <c r="AT3" s="226"/>
      <c r="AU3" s="226"/>
      <c r="AV3" s="226"/>
      <c r="AW3" s="226"/>
      <c r="AX3" s="226"/>
      <c r="AY3" s="226"/>
      <c r="AZ3" s="226"/>
      <c r="BA3" s="226"/>
      <c r="BB3" s="226"/>
      <c r="BC3" s="226"/>
      <c r="BD3" s="226"/>
      <c r="BE3" s="226"/>
      <c r="BF3" s="837"/>
      <c r="BG3" s="837"/>
      <c r="BH3" s="837"/>
      <c r="BI3" s="837"/>
      <c r="BJ3" s="837"/>
      <c r="BK3" s="837"/>
      <c r="BL3" s="837"/>
      <c r="BM3" s="837"/>
      <c r="BN3" s="837"/>
      <c r="BO3" s="837"/>
      <c r="BP3" s="837"/>
      <c r="BQ3" s="837"/>
      <c r="BR3" s="100"/>
      <c r="BS3" s="100"/>
      <c r="BT3" s="100"/>
      <c r="BU3" s="838"/>
      <c r="BV3" s="838"/>
      <c r="BW3" s="838"/>
      <c r="BX3" s="838"/>
    </row>
    <row r="4" spans="1:76" s="2" customFormat="1" ht="21.75" customHeight="1" thickBot="1" x14ac:dyDescent="0.3">
      <c r="A4" s="1109"/>
      <c r="B4" s="837"/>
      <c r="C4" s="837"/>
      <c r="D4" s="837"/>
      <c r="E4" s="837"/>
      <c r="F4" s="837"/>
      <c r="G4" s="837"/>
      <c r="H4" s="837"/>
      <c r="I4" s="837"/>
      <c r="J4" s="837"/>
      <c r="K4" s="837"/>
      <c r="L4" s="837"/>
      <c r="M4" s="837"/>
      <c r="N4" s="860"/>
      <c r="O4" s="837"/>
      <c r="P4" s="837"/>
      <c r="Q4" s="837"/>
      <c r="R4" s="837"/>
      <c r="S4" s="226"/>
      <c r="T4" s="226"/>
      <c r="U4" s="226"/>
      <c r="V4" s="226"/>
      <c r="W4" s="226"/>
      <c r="X4" s="226"/>
      <c r="Y4" s="226"/>
      <c r="Z4" s="226"/>
      <c r="AA4" s="226"/>
      <c r="AB4" s="226"/>
      <c r="AC4" s="226"/>
      <c r="AD4" s="226"/>
      <c r="AE4" s="226"/>
      <c r="AF4" s="824"/>
      <c r="AG4" s="2010"/>
      <c r="AH4" s="824"/>
      <c r="AI4" s="825"/>
      <c r="AJ4" s="828"/>
      <c r="AK4" s="2011"/>
      <c r="AL4" s="2012"/>
      <c r="AM4" s="2013"/>
      <c r="AN4" s="52"/>
      <c r="AO4" s="226"/>
      <c r="AP4" s="226"/>
      <c r="AQ4" s="226"/>
      <c r="AR4" s="226"/>
      <c r="AS4" s="226"/>
      <c r="AT4" s="226"/>
      <c r="AU4" s="226"/>
      <c r="AV4" s="226"/>
      <c r="AW4" s="226"/>
      <c r="AX4" s="226"/>
      <c r="AY4" s="226"/>
      <c r="AZ4" s="226"/>
      <c r="BA4" s="226"/>
      <c r="BB4" s="226"/>
      <c r="BC4" s="226"/>
      <c r="BD4" s="226"/>
      <c r="BE4" s="226"/>
      <c r="BF4" s="837"/>
      <c r="BG4" s="837"/>
      <c r="BH4" s="837"/>
      <c r="BI4" s="837"/>
      <c r="BJ4" s="837"/>
      <c r="BK4" s="837"/>
      <c r="BL4" s="837"/>
      <c r="BM4" s="837"/>
      <c r="BN4" s="837"/>
      <c r="BO4" s="837"/>
      <c r="BP4" s="2299" t="s">
        <v>323</v>
      </c>
      <c r="BQ4" s="837"/>
      <c r="BR4" s="100"/>
      <c r="BS4" s="100"/>
      <c r="BT4" s="100"/>
      <c r="BU4" s="838"/>
      <c r="BV4" s="838"/>
      <c r="BW4" s="838"/>
      <c r="BX4" s="838"/>
    </row>
    <row r="5" spans="1:76" ht="21" customHeight="1" thickBot="1" x14ac:dyDescent="0.3">
      <c r="A5" s="1702" t="s">
        <v>116</v>
      </c>
      <c r="B5" s="2757">
        <f>'Cover Sheet and Summary'!B5:I5</f>
        <v>0</v>
      </c>
      <c r="C5" s="2758"/>
      <c r="D5" s="2758"/>
      <c r="E5" s="2758"/>
      <c r="F5" s="2758"/>
      <c r="G5" s="2758"/>
      <c r="H5" s="2758"/>
      <c r="I5" s="2758"/>
      <c r="J5" s="2758"/>
      <c r="K5" s="2758"/>
      <c r="L5" s="2758"/>
      <c r="M5" s="2758"/>
      <c r="N5" s="861"/>
      <c r="O5" s="855"/>
      <c r="P5" s="855"/>
      <c r="Q5" s="855"/>
      <c r="R5" s="855"/>
      <c r="S5" s="471"/>
      <c r="T5" s="471"/>
      <c r="U5" s="471"/>
      <c r="V5" s="471"/>
      <c r="W5" s="471"/>
      <c r="X5" s="471"/>
      <c r="Y5" s="471"/>
      <c r="Z5" s="471"/>
      <c r="AA5" s="471"/>
      <c r="AB5" s="471"/>
      <c r="AC5" s="2704" t="s">
        <v>192</v>
      </c>
      <c r="AD5" s="2705"/>
      <c r="AE5" s="2706"/>
      <c r="AF5" s="793">
        <v>1</v>
      </c>
      <c r="AG5" s="793">
        <v>2012</v>
      </c>
      <c r="AH5" s="794">
        <v>12</v>
      </c>
      <c r="AI5" s="794">
        <v>2013</v>
      </c>
      <c r="AJ5" s="829"/>
      <c r="AK5" s="2657"/>
      <c r="AL5" s="2658"/>
      <c r="AM5" s="428"/>
      <c r="AN5" s="52"/>
      <c r="AO5" s="524"/>
      <c r="AP5" s="524"/>
      <c r="AQ5" s="524"/>
      <c r="AR5" s="52"/>
      <c r="AS5" s="52"/>
      <c r="AT5" s="52"/>
      <c r="AU5" s="52"/>
      <c r="AV5" s="52"/>
      <c r="AW5" s="52"/>
      <c r="AX5" s="52"/>
      <c r="AY5" s="52"/>
      <c r="AZ5" s="52"/>
      <c r="BA5" s="52"/>
      <c r="BB5" s="52"/>
      <c r="BC5" s="52"/>
      <c r="BD5" s="52"/>
      <c r="BE5" s="52"/>
      <c r="BF5" s="100"/>
      <c r="BG5" s="100"/>
      <c r="BH5" s="100"/>
      <c r="BI5" s="161"/>
      <c r="BJ5" s="100"/>
      <c r="BK5" s="100"/>
      <c r="BL5" s="100"/>
      <c r="BM5" s="100"/>
      <c r="BN5" s="100"/>
      <c r="BO5" s="100"/>
      <c r="BP5" s="2340" t="s">
        <v>324</v>
      </c>
      <c r="BQ5" s="100"/>
      <c r="BR5" s="100"/>
      <c r="BS5" s="100"/>
      <c r="BT5" s="100"/>
      <c r="BU5" s="838"/>
      <c r="BV5" s="838"/>
      <c r="BW5" s="838"/>
      <c r="BX5" s="838"/>
    </row>
    <row r="6" spans="1:76" ht="19.5" customHeight="1" thickBot="1" x14ac:dyDescent="0.3">
      <c r="A6" s="1702" t="s">
        <v>117</v>
      </c>
      <c r="B6" s="2754">
        <f>'Cover Sheet and Summary'!B6:G6</f>
        <v>0</v>
      </c>
      <c r="C6" s="2755"/>
      <c r="D6" s="2755"/>
      <c r="E6" s="2755"/>
      <c r="F6" s="2755"/>
      <c r="G6" s="2755"/>
      <c r="H6" s="2756"/>
      <c r="I6" s="1702" t="s">
        <v>118</v>
      </c>
      <c r="J6" s="2752">
        <f>'Cover Sheet and Summary'!I6</f>
        <v>0</v>
      </c>
      <c r="K6" s="2753"/>
      <c r="L6" s="2753"/>
      <c r="M6" s="2753"/>
      <c r="N6" s="862"/>
      <c r="O6" s="856"/>
      <c r="P6" s="856"/>
      <c r="Q6" s="856"/>
      <c r="R6" s="856"/>
      <c r="S6" s="817"/>
      <c r="T6" s="817"/>
      <c r="U6" s="817"/>
      <c r="V6" s="817"/>
      <c r="W6" s="817"/>
      <c r="X6" s="817"/>
      <c r="Y6" s="817"/>
      <c r="Z6" s="817"/>
      <c r="AA6" s="817"/>
      <c r="AB6" s="817"/>
      <c r="AC6" s="2707"/>
      <c r="AD6" s="2708"/>
      <c r="AE6" s="2709"/>
      <c r="AF6" s="818"/>
      <c r="AG6" s="793"/>
      <c r="AH6" s="794"/>
      <c r="AI6" s="794"/>
      <c r="AJ6" s="829"/>
      <c r="AK6" s="2659"/>
      <c r="AL6" s="2660"/>
      <c r="AM6" s="430"/>
      <c r="AN6" s="52"/>
      <c r="AO6" s="524"/>
      <c r="AP6" s="524"/>
      <c r="AQ6" s="524"/>
      <c r="AR6" s="52"/>
      <c r="AS6" s="52"/>
      <c r="AT6" s="52"/>
      <c r="AU6" s="52"/>
      <c r="AV6" s="52"/>
      <c r="AW6" s="52"/>
      <c r="AX6" s="52"/>
      <c r="AY6" s="52"/>
      <c r="AZ6" s="52"/>
      <c r="BA6" s="52"/>
      <c r="BB6" s="52"/>
      <c r="BC6" s="52"/>
      <c r="BD6" s="52"/>
      <c r="BE6" s="52"/>
      <c r="BF6" s="100"/>
      <c r="BG6" s="100"/>
      <c r="BH6" s="100"/>
      <c r="BI6" s="161"/>
      <c r="BJ6" s="100"/>
      <c r="BK6" s="100"/>
      <c r="BL6" s="100"/>
      <c r="BM6" s="100"/>
      <c r="BN6" s="100"/>
      <c r="BO6" s="100"/>
      <c r="BP6" s="100"/>
      <c r="BQ6" s="100"/>
      <c r="BR6" s="100"/>
      <c r="BS6" s="100"/>
      <c r="BT6" s="100"/>
      <c r="BU6" s="838"/>
      <c r="BV6" s="838"/>
      <c r="BW6" s="838"/>
      <c r="BX6" s="838"/>
    </row>
    <row r="7" spans="1:76" ht="18" hidden="1" customHeight="1" x14ac:dyDescent="0.25">
      <c r="A7" s="1167" t="s">
        <v>0</v>
      </c>
      <c r="B7" s="2759" t="s">
        <v>1</v>
      </c>
      <c r="C7" s="81"/>
      <c r="D7" s="81"/>
      <c r="E7" s="50"/>
      <c r="F7" s="50"/>
      <c r="G7" s="50"/>
      <c r="H7" s="52"/>
      <c r="I7" s="52"/>
      <c r="J7" s="782"/>
      <c r="K7" s="781"/>
      <c r="L7" s="781"/>
      <c r="M7" s="781"/>
      <c r="N7" s="864"/>
      <c r="O7" s="846"/>
      <c r="P7" s="846"/>
      <c r="Q7" s="846"/>
      <c r="R7" s="846"/>
      <c r="S7" s="781"/>
      <c r="T7" s="781"/>
      <c r="U7" s="781"/>
      <c r="V7" s="781"/>
      <c r="W7" s="781"/>
      <c r="X7" s="781"/>
      <c r="Y7" s="781"/>
      <c r="Z7" s="781"/>
      <c r="AA7" s="781"/>
      <c r="AB7" s="781"/>
      <c r="AC7" s="2707"/>
      <c r="AD7" s="2708"/>
      <c r="AE7" s="2709"/>
      <c r="AF7" s="818"/>
      <c r="AG7" s="793"/>
      <c r="AH7" s="794"/>
      <c r="AI7" s="793"/>
      <c r="AJ7" s="52"/>
      <c r="AK7" s="52"/>
      <c r="AL7" s="52"/>
      <c r="AM7" s="52"/>
      <c r="AN7" s="52"/>
      <c r="AO7" s="52"/>
      <c r="AP7" s="52"/>
      <c r="AQ7" s="52"/>
      <c r="AR7" s="52"/>
      <c r="AS7" s="52"/>
      <c r="AT7" s="52"/>
      <c r="AU7" s="52"/>
      <c r="AV7" s="52"/>
      <c r="AW7" s="52"/>
      <c r="AX7" s="52"/>
      <c r="AY7" s="52"/>
      <c r="AZ7" s="52"/>
      <c r="BA7" s="52"/>
      <c r="BB7" s="52"/>
      <c r="BC7" s="52"/>
      <c r="BD7" s="52"/>
      <c r="BE7" s="52"/>
      <c r="BF7" s="100"/>
      <c r="BG7" s="100"/>
      <c r="BH7" s="100"/>
      <c r="BI7" s="161"/>
      <c r="BJ7" s="100"/>
      <c r="BK7" s="100"/>
      <c r="BL7" s="100"/>
      <c r="BM7" s="100"/>
      <c r="BN7" s="100"/>
      <c r="BO7" s="100"/>
      <c r="BP7" s="100"/>
      <c r="BQ7" s="100"/>
      <c r="BR7" s="100"/>
      <c r="BS7" s="838"/>
      <c r="BT7" s="838"/>
      <c r="BU7" s="838"/>
      <c r="BV7" s="838"/>
      <c r="BW7" s="838"/>
      <c r="BX7" s="838"/>
    </row>
    <row r="8" spans="1:76" ht="15" hidden="1" customHeight="1" x14ac:dyDescent="0.35">
      <c r="A8" s="1168"/>
      <c r="B8" s="2759"/>
      <c r="C8" s="82"/>
      <c r="D8" s="82"/>
      <c r="E8" s="50"/>
      <c r="F8" s="50"/>
      <c r="G8" s="50"/>
      <c r="H8" s="273" t="s">
        <v>2</v>
      </c>
      <c r="I8" s="273" t="s">
        <v>1</v>
      </c>
      <c r="J8" s="273" t="s">
        <v>122</v>
      </c>
      <c r="K8" s="151" t="s">
        <v>123</v>
      </c>
      <c r="L8" s="151"/>
      <c r="M8" s="151"/>
      <c r="N8" s="865"/>
      <c r="O8" s="847"/>
      <c r="P8" s="847"/>
      <c r="Q8" s="847"/>
      <c r="R8" s="847"/>
      <c r="S8" s="151"/>
      <c r="T8" s="151"/>
      <c r="U8" s="151"/>
      <c r="V8" s="151"/>
      <c r="W8" s="151"/>
      <c r="X8" s="151"/>
      <c r="Y8" s="151"/>
      <c r="Z8" s="151"/>
      <c r="AA8" s="151"/>
      <c r="AB8" s="151"/>
      <c r="AC8" s="151"/>
      <c r="AD8" s="151"/>
      <c r="AE8" s="151"/>
      <c r="AF8" s="151"/>
      <c r="AG8" s="151"/>
      <c r="AH8" s="794"/>
      <c r="AI8" s="151"/>
      <c r="AJ8" s="151"/>
      <c r="AK8" s="151"/>
      <c r="AL8" s="151"/>
      <c r="AM8" s="151"/>
      <c r="AN8" s="151"/>
      <c r="AO8" s="151"/>
      <c r="AP8" s="151"/>
      <c r="AQ8" s="52"/>
      <c r="AR8" s="52"/>
      <c r="AS8" s="52"/>
      <c r="AT8" s="52"/>
      <c r="AU8" s="52"/>
      <c r="AV8" s="52"/>
      <c r="AW8" s="52"/>
      <c r="AX8" s="52"/>
      <c r="AY8" s="52"/>
      <c r="AZ8" s="52"/>
      <c r="BA8" s="52"/>
      <c r="BB8" s="52"/>
      <c r="BC8" s="52"/>
      <c r="BD8" s="52"/>
      <c r="BE8" s="52"/>
      <c r="BF8" s="100"/>
      <c r="BG8" s="100"/>
      <c r="BH8" s="100"/>
      <c r="BI8" s="161"/>
      <c r="BJ8" s="100"/>
      <c r="BK8" s="100"/>
      <c r="BL8" s="100"/>
      <c r="BM8" s="100"/>
      <c r="BN8" s="100"/>
      <c r="BO8" s="100"/>
      <c r="BP8" s="100"/>
      <c r="BQ8" s="100"/>
      <c r="BR8" s="100"/>
      <c r="BS8" s="838"/>
      <c r="BT8" s="838"/>
      <c r="BU8" s="838"/>
      <c r="BV8" s="838"/>
      <c r="BW8" s="838"/>
      <c r="BX8" s="838"/>
    </row>
    <row r="9" spans="1:76" ht="21.75" hidden="1" customHeight="1" thickBot="1" x14ac:dyDescent="0.4">
      <c r="A9" s="1169"/>
      <c r="B9" s="2760"/>
      <c r="C9" s="82"/>
      <c r="D9" s="82"/>
      <c r="E9" s="50"/>
      <c r="F9" s="50"/>
      <c r="G9" s="50"/>
      <c r="H9" s="151"/>
      <c r="I9" s="151"/>
      <c r="J9" s="151"/>
      <c r="K9" s="151"/>
      <c r="L9" s="151"/>
      <c r="M9" s="151"/>
      <c r="N9" s="865"/>
      <c r="O9" s="847"/>
      <c r="P9" s="847"/>
      <c r="Q9" s="847"/>
      <c r="R9" s="847"/>
      <c r="S9" s="151"/>
      <c r="T9" s="151"/>
      <c r="U9" s="151"/>
      <c r="V9" s="151"/>
      <c r="W9" s="151"/>
      <c r="X9" s="151"/>
      <c r="Y9" s="151"/>
      <c r="Z9" s="151"/>
      <c r="AA9" s="151"/>
      <c r="AB9" s="151"/>
      <c r="AC9" s="2704"/>
      <c r="AD9" s="2705"/>
      <c r="AE9" s="2706"/>
      <c r="AF9" s="818"/>
      <c r="AG9" s="793"/>
      <c r="AH9" s="794"/>
      <c r="AI9" s="831"/>
      <c r="AJ9" s="49"/>
      <c r="AK9" s="49"/>
      <c r="AL9" s="49"/>
      <c r="AM9" s="52"/>
      <c r="AN9" s="52"/>
      <c r="AO9" s="52"/>
      <c r="AP9" s="52"/>
      <c r="AQ9" s="52"/>
      <c r="AR9" s="52"/>
      <c r="AS9" s="52"/>
      <c r="AT9" s="52"/>
      <c r="AU9" s="52"/>
      <c r="AV9" s="52"/>
      <c r="AW9" s="52"/>
      <c r="AX9" s="52"/>
      <c r="AY9" s="52"/>
      <c r="AZ9" s="52"/>
      <c r="BA9" s="52"/>
      <c r="BB9" s="52"/>
      <c r="BC9" s="52"/>
      <c r="BD9" s="52"/>
      <c r="BE9" s="52"/>
      <c r="BF9" s="100"/>
      <c r="BG9" s="100"/>
      <c r="BH9" s="100"/>
      <c r="BI9" s="161"/>
      <c r="BJ9" s="100"/>
      <c r="BK9" s="100"/>
      <c r="BL9" s="100"/>
      <c r="BM9" s="100"/>
      <c r="BN9" s="100"/>
      <c r="BO9" s="100"/>
      <c r="BP9" s="100"/>
      <c r="BQ9" s="100"/>
      <c r="BR9" s="100"/>
      <c r="BS9" s="838"/>
      <c r="BT9" s="838"/>
      <c r="BU9" s="838"/>
      <c r="BV9" s="838"/>
      <c r="BW9" s="838"/>
      <c r="BX9" s="838"/>
    </row>
    <row r="10" spans="1:76" ht="21" hidden="1" customHeight="1" x14ac:dyDescent="0.35">
      <c r="A10" s="1169"/>
      <c r="B10" s="783"/>
      <c r="C10" s="54"/>
      <c r="D10" s="54"/>
      <c r="E10" s="2689" t="s">
        <v>97</v>
      </c>
      <c r="F10" s="2690"/>
      <c r="G10" s="2764"/>
      <c r="H10" s="52"/>
      <c r="I10" s="151"/>
      <c r="J10" s="151"/>
      <c r="K10" s="151"/>
      <c r="L10" s="151"/>
      <c r="M10" s="151"/>
      <c r="N10" s="865"/>
      <c r="O10" s="847"/>
      <c r="P10" s="847"/>
      <c r="Q10" s="847"/>
      <c r="R10" s="847"/>
      <c r="S10" s="151"/>
      <c r="T10" s="151"/>
      <c r="U10" s="151"/>
      <c r="V10" s="151"/>
      <c r="W10" s="151"/>
      <c r="X10" s="151"/>
      <c r="Y10" s="151"/>
      <c r="Z10" s="151"/>
      <c r="AA10" s="151"/>
      <c r="AB10" s="151"/>
      <c r="AC10" s="2761"/>
      <c r="AD10" s="2762"/>
      <c r="AE10" s="2763"/>
      <c r="AF10" s="822"/>
      <c r="AG10" s="151"/>
      <c r="AH10" s="216"/>
      <c r="AI10" s="2663"/>
      <c r="AJ10" s="2664"/>
      <c r="AK10" s="2664"/>
      <c r="AL10" s="2665"/>
      <c r="AM10" s="64"/>
      <c r="AN10" s="64"/>
      <c r="AO10" s="52"/>
      <c r="AP10" s="52"/>
      <c r="AQ10" s="52"/>
      <c r="AR10" s="52"/>
      <c r="AS10" s="433"/>
      <c r="AT10" s="433"/>
      <c r="AU10" s="52"/>
      <c r="AV10" s="52"/>
      <c r="AW10" s="52"/>
      <c r="AX10" s="52"/>
      <c r="AY10" s="52"/>
      <c r="AZ10" s="52"/>
      <c r="BA10" s="52"/>
      <c r="BB10" s="52"/>
      <c r="BC10" s="52"/>
      <c r="BD10" s="52"/>
      <c r="BE10" s="52"/>
      <c r="BF10" s="100"/>
      <c r="BG10" s="100"/>
      <c r="BH10" s="100"/>
      <c r="BI10" s="161"/>
      <c r="BJ10" s="100"/>
      <c r="BK10" s="100"/>
      <c r="BL10" s="100"/>
      <c r="BM10" s="100"/>
      <c r="BN10" s="100"/>
      <c r="BO10" s="100"/>
      <c r="BP10" s="100"/>
      <c r="BQ10" s="100"/>
      <c r="BR10" s="100"/>
      <c r="BS10" s="838"/>
      <c r="BT10" s="838"/>
      <c r="BU10" s="838"/>
      <c r="BV10" s="838"/>
      <c r="BW10" s="838"/>
      <c r="BX10" s="838"/>
    </row>
    <row r="11" spans="1:76" ht="16.5" hidden="1" customHeight="1" x14ac:dyDescent="0.35">
      <c r="A11" s="2768" t="s">
        <v>4</v>
      </c>
      <c r="B11" s="2674" t="s">
        <v>6</v>
      </c>
      <c r="C11" s="83"/>
      <c r="D11" s="83"/>
      <c r="E11" s="2692" t="s">
        <v>90</v>
      </c>
      <c r="F11" s="2693"/>
      <c r="G11" s="2694"/>
      <c r="H11" s="52"/>
      <c r="I11" s="169">
        <v>0</v>
      </c>
      <c r="J11" s="169"/>
      <c r="K11" s="169">
        <v>1</v>
      </c>
      <c r="L11" s="169"/>
      <c r="M11" s="169"/>
      <c r="N11" s="866"/>
      <c r="O11" s="848"/>
      <c r="P11" s="848"/>
      <c r="Q11" s="848"/>
      <c r="R11" s="848"/>
      <c r="S11" s="169"/>
      <c r="T11" s="169"/>
      <c r="U11" s="169"/>
      <c r="V11" s="169"/>
      <c r="W11" s="169"/>
      <c r="X11" s="169"/>
      <c r="Y11" s="169"/>
      <c r="Z11" s="169"/>
      <c r="AA11" s="169"/>
      <c r="AB11" s="169"/>
      <c r="AC11" s="169">
        <v>2</v>
      </c>
      <c r="AD11" s="169">
        <v>3</v>
      </c>
      <c r="AE11" s="169">
        <v>4</v>
      </c>
      <c r="AF11" s="169"/>
      <c r="AG11" s="169">
        <v>5</v>
      </c>
      <c r="AH11" s="169">
        <v>6</v>
      </c>
      <c r="AI11" s="405"/>
      <c r="AJ11" s="14"/>
      <c r="AK11" s="14"/>
      <c r="AL11" s="265"/>
      <c r="AM11" s="52"/>
      <c r="AN11" s="52"/>
      <c r="AO11" s="52"/>
      <c r="AP11" s="52"/>
      <c r="AQ11" s="52"/>
      <c r="AR11" s="52"/>
      <c r="AS11" s="52"/>
      <c r="AT11" s="52"/>
      <c r="AU11" s="52"/>
      <c r="AV11" s="52"/>
      <c r="AW11" s="52"/>
      <c r="AX11" s="52"/>
      <c r="AY11" s="52"/>
      <c r="AZ11" s="52"/>
      <c r="BA11" s="52"/>
      <c r="BB11" s="52"/>
      <c r="BC11" s="52"/>
      <c r="BD11" s="52"/>
      <c r="BE11" s="52"/>
      <c r="BF11" s="100"/>
      <c r="BG11" s="100"/>
      <c r="BH11" s="100"/>
      <c r="BI11" s="161"/>
      <c r="BJ11" s="100"/>
      <c r="BK11" s="100"/>
      <c r="BL11" s="100"/>
      <c r="BM11" s="100"/>
      <c r="BN11" s="100"/>
      <c r="BO11" s="100"/>
      <c r="BP11" s="100"/>
      <c r="BQ11" s="100"/>
      <c r="BR11" s="100"/>
      <c r="BS11" s="838"/>
      <c r="BT11" s="838"/>
      <c r="BU11" s="838"/>
      <c r="BV11" s="838"/>
      <c r="BW11" s="838"/>
      <c r="BX11" s="838"/>
    </row>
    <row r="12" spans="1:76" ht="16.5" hidden="1" customHeight="1" x14ac:dyDescent="0.35">
      <c r="A12" s="2769"/>
      <c r="B12" s="2759"/>
      <c r="C12" s="83"/>
      <c r="D12" s="83"/>
      <c r="E12" s="2686">
        <v>3</v>
      </c>
      <c r="F12" s="2687"/>
      <c r="G12" s="2688"/>
      <c r="H12" s="52"/>
      <c r="I12" s="151"/>
      <c r="J12" s="151"/>
      <c r="K12" s="151"/>
      <c r="L12" s="151"/>
      <c r="M12" s="151"/>
      <c r="N12" s="865"/>
      <c r="O12" s="847"/>
      <c r="P12" s="847"/>
      <c r="Q12" s="847"/>
      <c r="R12" s="847"/>
      <c r="S12" s="151"/>
      <c r="T12" s="151"/>
      <c r="U12" s="151"/>
      <c r="V12" s="151"/>
      <c r="W12" s="151"/>
      <c r="X12" s="151"/>
      <c r="Y12" s="151"/>
      <c r="Z12" s="151"/>
      <c r="AA12" s="151"/>
      <c r="AB12" s="151"/>
      <c r="AC12" s="780"/>
      <c r="AD12" s="151"/>
      <c r="AE12" s="151"/>
      <c r="AF12" s="151"/>
      <c r="AG12" s="151"/>
      <c r="AH12" s="151"/>
      <c r="AI12" s="835"/>
      <c r="AJ12" s="15"/>
      <c r="AK12" s="41"/>
      <c r="AL12" s="266"/>
      <c r="AM12" s="151"/>
      <c r="AN12" s="52"/>
      <c r="AO12" s="52"/>
      <c r="AP12" s="52"/>
      <c r="AQ12" s="52"/>
      <c r="AR12" s="52"/>
      <c r="AS12" s="502"/>
      <c r="AT12" s="52"/>
      <c r="AU12" s="52"/>
      <c r="AV12" s="52"/>
      <c r="AW12" s="52"/>
      <c r="AX12" s="52"/>
      <c r="AY12" s="52"/>
      <c r="AZ12" s="52"/>
      <c r="BA12" s="52"/>
      <c r="BB12" s="52"/>
      <c r="BC12" s="52"/>
      <c r="BD12" s="52"/>
      <c r="BE12" s="52"/>
      <c r="BF12" s="100"/>
      <c r="BG12" s="100"/>
      <c r="BH12" s="100"/>
      <c r="BI12" s="161"/>
      <c r="BJ12" s="100"/>
      <c r="BK12" s="100"/>
      <c r="BL12" s="100"/>
      <c r="BM12" s="100"/>
      <c r="BN12" s="100"/>
      <c r="BO12" s="100"/>
      <c r="BP12" s="100"/>
      <c r="BQ12" s="100"/>
      <c r="BR12" s="100"/>
      <c r="BS12" s="838"/>
      <c r="BT12" s="838"/>
      <c r="BU12" s="838"/>
      <c r="BV12" s="838"/>
      <c r="BW12" s="838"/>
      <c r="BX12" s="838"/>
    </row>
    <row r="13" spans="1:76" ht="21" hidden="1" customHeight="1" thickBot="1" x14ac:dyDescent="0.4">
      <c r="A13" s="2769"/>
      <c r="B13" s="2760"/>
      <c r="C13" s="83"/>
      <c r="D13" s="83"/>
      <c r="E13" s="53"/>
      <c r="F13" s="53"/>
      <c r="G13" s="53"/>
      <c r="H13" s="151"/>
      <c r="I13" s="52"/>
      <c r="J13" s="52"/>
      <c r="K13" s="52"/>
      <c r="L13" s="52"/>
      <c r="M13" s="52"/>
      <c r="N13" s="28"/>
      <c r="O13" s="100"/>
      <c r="P13" s="100"/>
      <c r="Q13" s="100"/>
      <c r="R13" s="100"/>
      <c r="S13" s="52"/>
      <c r="T13" s="52"/>
      <c r="U13" s="52"/>
      <c r="V13" s="52"/>
      <c r="W13" s="52"/>
      <c r="X13" s="52"/>
      <c r="Y13" s="52"/>
      <c r="Z13" s="52"/>
      <c r="AA13" s="52"/>
      <c r="AB13" s="52"/>
      <c r="AC13" s="52"/>
      <c r="AD13" s="52"/>
      <c r="AE13" s="52"/>
      <c r="AF13" s="814"/>
      <c r="AG13" s="52"/>
      <c r="AH13" s="52"/>
      <c r="AI13" s="836"/>
      <c r="AJ13" s="406"/>
      <c r="AK13" s="407"/>
      <c r="AL13" s="408"/>
      <c r="AM13" s="52"/>
      <c r="AN13" s="52"/>
      <c r="AO13" s="52"/>
      <c r="AP13" s="52"/>
      <c r="AQ13" s="52"/>
      <c r="AR13" s="52"/>
      <c r="AS13" s="502"/>
      <c r="AT13" s="52"/>
      <c r="AU13" s="52"/>
      <c r="AV13" s="52"/>
      <c r="AW13" s="52"/>
      <c r="AX13" s="52"/>
      <c r="AY13" s="52"/>
      <c r="AZ13" s="52"/>
      <c r="BA13" s="52"/>
      <c r="BB13" s="52"/>
      <c r="BC13" s="52"/>
      <c r="BD13" s="52"/>
      <c r="BE13" s="52"/>
      <c r="BF13" s="100"/>
      <c r="BG13" s="100"/>
      <c r="BH13" s="100"/>
      <c r="BI13" s="161"/>
      <c r="BJ13" s="100"/>
      <c r="BK13" s="100"/>
      <c r="BL13" s="100"/>
      <c r="BM13" s="100"/>
      <c r="BN13" s="100"/>
      <c r="BO13" s="100"/>
      <c r="BP13" s="100"/>
      <c r="BQ13" s="100"/>
      <c r="BR13" s="100"/>
      <c r="BS13" s="838"/>
      <c r="BT13" s="838"/>
      <c r="BU13" s="838"/>
      <c r="BV13" s="838"/>
      <c r="BW13" s="838"/>
      <c r="BX13" s="838"/>
    </row>
    <row r="14" spans="1:76" ht="15.75" hidden="1" customHeight="1" x14ac:dyDescent="0.25">
      <c r="A14" s="1170"/>
      <c r="B14" s="784" t="s">
        <v>6</v>
      </c>
      <c r="C14" s="50"/>
      <c r="D14" s="50"/>
      <c r="E14" s="4"/>
      <c r="F14" s="4"/>
      <c r="G14" s="4"/>
      <c r="H14" s="28"/>
      <c r="I14" s="28"/>
      <c r="J14" s="28"/>
      <c r="K14" s="28"/>
      <c r="L14" s="28"/>
      <c r="M14" s="28"/>
      <c r="N14" s="28"/>
      <c r="O14" s="100"/>
      <c r="P14" s="100"/>
      <c r="Q14" s="100"/>
      <c r="R14" s="100"/>
      <c r="S14" s="28"/>
      <c r="T14" s="28"/>
      <c r="U14" s="28"/>
      <c r="V14" s="28"/>
      <c r="W14" s="28"/>
      <c r="X14" s="28"/>
      <c r="Y14" s="28"/>
      <c r="Z14" s="28"/>
      <c r="AA14" s="28"/>
      <c r="AB14" s="28"/>
      <c r="AC14" s="28"/>
      <c r="AD14" s="28"/>
      <c r="AE14" s="28"/>
      <c r="AF14" s="813" t="e">
        <f>IF(AF13=12,0,IF(AND($AH$6&lt;&gt;$AH$5,$AF$6&lt;7,$AF$5&lt;7,$AF$5&gt;#REF!),12-6+$AF$6,IF(AND($AH$5=$AH$6,$AF$5&gt;=7,$AF$6&lt;=12),0,IF(AND($AH$6=$AH$5,$AF$5&lt;7,$AF$6&lt;7),0,IF(AND($AH$5=$AH$6,$AF$5&lt;7,$AF$6&lt;=12),$AF$6-6,IF(AND($AH$5&lt;&gt;$AH$6,$AF$6&lt;7,$AF$5&gt;=7),0,IF(AND($AH$5&lt;&gt;$AH$6,$AF$6&lt;=7,$AF$5&lt;7),12-AF13,IF(AND($AH$6&lt;&gt;$AH$5,$AF$5&gt;=7,$AF$6&gt;=7,$AF$6&gt;$AF$5),12-AF13,IF(AND($AH$6&lt;&gt;$AH$5,$AF$5&gt;7,$AF$6&lt;$AF$5),12-AF13,IF(AND($AH$6&lt;&gt;$AH$5,$AF$6&gt;=7,$AF$5&gt;7),$AF$6-7,IF(AND($AH$6&lt;&gt;$AH$5,$AF$5&lt;=7,$AF$6&gt;=7),12-AF13)))))))))))</f>
        <v>#REF!</v>
      </c>
      <c r="AG14" s="28"/>
      <c r="AH14" s="28"/>
      <c r="AI14" s="28"/>
      <c r="AJ14" s="28"/>
      <c r="AK14" s="28"/>
      <c r="AL14" s="28"/>
      <c r="AM14" s="28"/>
      <c r="AN14" s="28"/>
      <c r="AO14" s="28"/>
      <c r="AP14" s="28"/>
      <c r="AQ14" s="28"/>
      <c r="AR14" s="28"/>
      <c r="AS14" s="28"/>
      <c r="AT14" s="28"/>
      <c r="AU14" s="28"/>
      <c r="AV14" s="28"/>
      <c r="AW14" s="28"/>
      <c r="AX14" s="28"/>
      <c r="AY14" s="28"/>
      <c r="AZ14" s="28"/>
      <c r="BA14" s="28"/>
      <c r="BB14" s="28"/>
      <c r="BC14" s="28"/>
      <c r="BD14" s="28"/>
      <c r="BE14" s="28"/>
      <c r="BF14" s="100"/>
      <c r="BG14" s="100"/>
      <c r="BH14" s="100"/>
      <c r="BI14" s="161"/>
      <c r="BJ14" s="100"/>
      <c r="BK14" s="100"/>
      <c r="BL14" s="100"/>
      <c r="BM14" s="100"/>
      <c r="BN14" s="100"/>
      <c r="BO14" s="100"/>
      <c r="BP14" s="100"/>
      <c r="BQ14" s="100"/>
      <c r="BR14" s="100"/>
      <c r="BS14" s="838"/>
      <c r="BT14" s="838"/>
      <c r="BU14" s="838"/>
      <c r="BV14" s="838"/>
      <c r="BW14" s="838"/>
      <c r="BX14" s="838"/>
    </row>
    <row r="15" spans="1:76" ht="15" hidden="1" customHeight="1" x14ac:dyDescent="0.25">
      <c r="A15" s="1170"/>
      <c r="B15" s="784" t="s">
        <v>5</v>
      </c>
      <c r="C15" s="50"/>
      <c r="D15" s="50"/>
      <c r="E15" s="4"/>
      <c r="F15" s="4"/>
      <c r="G15" s="4"/>
      <c r="H15" s="28"/>
      <c r="I15" s="28"/>
      <c r="J15" s="28"/>
      <c r="K15" s="28"/>
      <c r="L15" s="28"/>
      <c r="M15" s="28"/>
      <c r="N15" s="28"/>
      <c r="O15" s="100"/>
      <c r="P15" s="100"/>
      <c r="Q15" s="100"/>
      <c r="R15" s="100"/>
      <c r="S15" s="28"/>
      <c r="T15" s="28"/>
      <c r="U15" s="28"/>
      <c r="V15" s="28"/>
      <c r="W15" s="28"/>
      <c r="X15" s="28"/>
      <c r="Y15" s="28"/>
      <c r="Z15" s="28"/>
      <c r="AA15" s="28"/>
      <c r="AB15" s="28"/>
      <c r="AC15" s="28"/>
      <c r="AD15" s="28"/>
      <c r="AE15" s="28"/>
      <c r="AF15" s="28"/>
      <c r="AG15" s="28"/>
      <c r="AH15" s="28"/>
      <c r="AI15" s="28"/>
      <c r="AJ15" s="28"/>
      <c r="AK15" s="28"/>
      <c r="AL15" s="28"/>
      <c r="AM15" s="28"/>
      <c r="AN15" s="28"/>
      <c r="AO15" s="28"/>
      <c r="AP15" s="28"/>
      <c r="AQ15" s="28"/>
      <c r="AR15" s="28"/>
      <c r="AS15" s="28"/>
      <c r="AT15" s="28"/>
      <c r="AU15" s="28"/>
      <c r="AV15" s="28"/>
      <c r="AW15" s="28"/>
      <c r="AX15" s="28"/>
      <c r="AY15" s="28"/>
      <c r="AZ15" s="28"/>
      <c r="BA15" s="28"/>
      <c r="BB15" s="28"/>
      <c r="BC15" s="28"/>
      <c r="BD15" s="28"/>
      <c r="BE15" s="28"/>
      <c r="BF15" s="100"/>
      <c r="BG15" s="100"/>
      <c r="BH15" s="100"/>
      <c r="BI15" s="161"/>
      <c r="BJ15" s="100"/>
      <c r="BK15" s="100"/>
      <c r="BL15" s="100"/>
      <c r="BM15" s="100"/>
      <c r="BN15" s="100"/>
      <c r="BO15" s="100"/>
      <c r="BP15" s="100"/>
      <c r="BQ15" s="100"/>
      <c r="BR15" s="100"/>
      <c r="BS15" s="838"/>
      <c r="BT15" s="838"/>
      <c r="BU15" s="838"/>
      <c r="BV15" s="838"/>
      <c r="BW15" s="838"/>
      <c r="BX15" s="838"/>
    </row>
    <row r="16" spans="1:76" ht="15" hidden="1" customHeight="1" x14ac:dyDescent="0.25">
      <c r="A16" s="1170"/>
      <c r="B16" s="784" t="s">
        <v>43</v>
      </c>
      <c r="C16" s="50"/>
      <c r="D16" s="50"/>
      <c r="E16" s="4"/>
      <c r="F16" s="4"/>
      <c r="G16" s="4"/>
      <c r="H16" s="28"/>
      <c r="I16" s="28"/>
      <c r="J16" s="28"/>
      <c r="K16" s="28"/>
      <c r="L16" s="28"/>
      <c r="M16" s="28"/>
      <c r="N16" s="28"/>
      <c r="O16" s="100"/>
      <c r="P16" s="100"/>
      <c r="Q16" s="100"/>
      <c r="R16" s="100"/>
      <c r="S16" s="28"/>
      <c r="T16" s="28"/>
      <c r="U16" s="28"/>
      <c r="V16" s="28"/>
      <c r="W16" s="28"/>
      <c r="X16" s="28"/>
      <c r="Y16" s="28"/>
      <c r="Z16" s="28"/>
      <c r="AA16" s="28"/>
      <c r="AB16" s="28"/>
      <c r="AC16" s="28"/>
      <c r="AD16" s="28"/>
      <c r="AE16" s="28"/>
      <c r="AF16" s="28"/>
      <c r="AG16" s="28"/>
      <c r="AH16" s="28"/>
      <c r="AI16" s="28"/>
      <c r="AJ16" s="28"/>
      <c r="AK16" s="28"/>
      <c r="AL16" s="28"/>
      <c r="AM16" s="28"/>
      <c r="AN16" s="28"/>
      <c r="AO16" s="28"/>
      <c r="AP16" s="28"/>
      <c r="AQ16" s="28"/>
      <c r="AR16" s="28"/>
      <c r="AS16" s="28"/>
      <c r="AT16" s="28"/>
      <c r="AU16" s="28"/>
      <c r="AV16" s="28"/>
      <c r="AW16" s="28"/>
      <c r="AX16" s="28"/>
      <c r="AY16" s="28"/>
      <c r="AZ16" s="28"/>
      <c r="BA16" s="28"/>
      <c r="BB16" s="28"/>
      <c r="BC16" s="28"/>
      <c r="BD16" s="28"/>
      <c r="BE16" s="28"/>
      <c r="BF16" s="100"/>
      <c r="BG16" s="100"/>
      <c r="BH16" s="100"/>
      <c r="BI16" s="161"/>
      <c r="BJ16" s="100"/>
      <c r="BK16" s="100"/>
      <c r="BL16" s="100"/>
      <c r="BM16" s="100"/>
      <c r="BN16" s="100"/>
      <c r="BO16" s="100"/>
      <c r="BP16" s="100"/>
      <c r="BQ16" s="100"/>
      <c r="BR16" s="100"/>
      <c r="BS16" s="838"/>
      <c r="BT16" s="838"/>
      <c r="BU16" s="838"/>
      <c r="BV16" s="838"/>
      <c r="BW16" s="838"/>
      <c r="BX16" s="838"/>
    </row>
    <row r="17" spans="1:82" ht="15" hidden="1" customHeight="1" x14ac:dyDescent="0.25">
      <c r="A17" s="1170"/>
      <c r="B17" s="785" t="s">
        <v>89</v>
      </c>
      <c r="C17" s="50"/>
      <c r="D17" s="50"/>
      <c r="E17" s="50"/>
      <c r="F17" s="50"/>
      <c r="G17" s="50"/>
      <c r="H17" s="52"/>
      <c r="I17" s="52"/>
      <c r="J17" s="52"/>
      <c r="K17" s="52"/>
      <c r="L17" s="52"/>
      <c r="M17" s="52"/>
      <c r="N17" s="28"/>
      <c r="O17" s="100"/>
      <c r="P17" s="100"/>
      <c r="Q17" s="100"/>
      <c r="R17" s="100"/>
      <c r="S17" s="52"/>
      <c r="T17" s="52"/>
      <c r="U17" s="52"/>
      <c r="V17" s="52"/>
      <c r="W17" s="52"/>
      <c r="X17" s="52"/>
      <c r="Y17" s="52"/>
      <c r="Z17" s="52"/>
      <c r="AA17" s="52"/>
      <c r="AB17" s="52"/>
      <c r="AC17" s="52"/>
      <c r="AD17" s="52"/>
      <c r="AE17" s="52"/>
      <c r="AF17" s="52"/>
      <c r="AG17" s="52"/>
      <c r="AH17" s="52"/>
      <c r="AI17" s="52"/>
      <c r="AJ17" s="52"/>
      <c r="AK17" s="52"/>
      <c r="AL17" s="52"/>
      <c r="AM17" s="52"/>
      <c r="AN17" s="52"/>
      <c r="AO17" s="52"/>
      <c r="AP17" s="52"/>
      <c r="AQ17" s="52"/>
      <c r="AR17" s="52"/>
      <c r="AS17" s="52"/>
      <c r="AT17" s="52"/>
      <c r="AU17" s="52"/>
      <c r="AV17" s="52"/>
      <c r="AW17" s="52"/>
      <c r="AX17" s="52"/>
      <c r="AY17" s="52"/>
      <c r="AZ17" s="52"/>
      <c r="BA17" s="52"/>
      <c r="BB17" s="52"/>
      <c r="BC17" s="52"/>
      <c r="BD17" s="52"/>
      <c r="BE17" s="52"/>
      <c r="BF17" s="100"/>
      <c r="BG17" s="100"/>
      <c r="BH17" s="100"/>
      <c r="BI17" s="161"/>
      <c r="BJ17" s="100"/>
      <c r="BK17" s="100"/>
      <c r="BL17" s="100"/>
      <c r="BM17" s="100"/>
      <c r="BN17" s="100"/>
      <c r="BO17" s="100"/>
      <c r="BP17" s="100"/>
      <c r="BQ17" s="100"/>
      <c r="BR17" s="100"/>
      <c r="BS17" s="838"/>
      <c r="BT17" s="838"/>
      <c r="BU17" s="838"/>
      <c r="BV17" s="838"/>
      <c r="BW17" s="838"/>
      <c r="BX17" s="838"/>
    </row>
    <row r="18" spans="1:82" ht="15" hidden="1" customHeight="1" x14ac:dyDescent="0.25">
      <c r="A18" s="1170"/>
      <c r="B18" s="785" t="s">
        <v>104</v>
      </c>
      <c r="C18" s="50"/>
      <c r="D18" s="50"/>
      <c r="E18" s="50"/>
      <c r="F18" s="50"/>
      <c r="G18" s="50"/>
      <c r="H18" s="52"/>
      <c r="I18" s="52"/>
      <c r="J18" s="52"/>
      <c r="K18" s="52"/>
      <c r="L18" s="52"/>
      <c r="M18" s="52"/>
      <c r="N18" s="28"/>
      <c r="O18" s="100"/>
      <c r="P18" s="100"/>
      <c r="Q18" s="100"/>
      <c r="R18" s="100"/>
      <c r="S18" s="52"/>
      <c r="T18" s="52"/>
      <c r="U18" s="52"/>
      <c r="V18" s="52"/>
      <c r="W18" s="52"/>
      <c r="X18" s="52"/>
      <c r="Y18" s="52"/>
      <c r="Z18" s="52"/>
      <c r="AA18" s="52"/>
      <c r="AB18" s="52"/>
      <c r="AC18" s="52"/>
      <c r="AD18" s="52"/>
      <c r="AE18" s="52"/>
      <c r="AF18" s="52"/>
      <c r="AG18" s="52"/>
      <c r="AH18" s="52"/>
      <c r="AI18" s="52"/>
      <c r="AJ18" s="52"/>
      <c r="AK18" s="52"/>
      <c r="AL18" s="52"/>
      <c r="AM18" s="52"/>
      <c r="AN18" s="52"/>
      <c r="AO18" s="52"/>
      <c r="AP18" s="52"/>
      <c r="AQ18" s="52"/>
      <c r="AR18" s="52"/>
      <c r="AS18" s="52"/>
      <c r="AT18" s="52"/>
      <c r="AU18" s="52"/>
      <c r="AV18" s="52"/>
      <c r="AW18" s="52"/>
      <c r="AX18" s="52"/>
      <c r="AY18" s="52"/>
      <c r="AZ18" s="52"/>
      <c r="BA18" s="52"/>
      <c r="BB18" s="52"/>
      <c r="BC18" s="52"/>
      <c r="BD18" s="52"/>
      <c r="BE18" s="52"/>
      <c r="BF18" s="100"/>
      <c r="BG18" s="100"/>
      <c r="BH18" s="100"/>
      <c r="BI18" s="161"/>
      <c r="BJ18" s="100"/>
      <c r="BK18" s="100"/>
      <c r="BL18" s="100"/>
      <c r="BM18" s="100"/>
      <c r="BN18" s="100"/>
      <c r="BO18" s="100"/>
      <c r="BP18" s="100"/>
      <c r="BQ18" s="100"/>
      <c r="BR18" s="100"/>
      <c r="BS18" s="838"/>
      <c r="BT18" s="838"/>
      <c r="BU18" s="838"/>
      <c r="BV18" s="838"/>
      <c r="BW18" s="838"/>
      <c r="BX18" s="838"/>
    </row>
    <row r="19" spans="1:82" ht="15" hidden="1" customHeight="1" x14ac:dyDescent="0.25">
      <c r="A19" s="1170"/>
      <c r="B19" s="785" t="s">
        <v>125</v>
      </c>
      <c r="C19" s="50"/>
      <c r="D19" s="50"/>
      <c r="E19" s="50"/>
      <c r="F19" s="50"/>
      <c r="G19" s="50"/>
      <c r="H19" s="52"/>
      <c r="I19" s="52"/>
      <c r="J19" s="52"/>
      <c r="K19" s="52"/>
      <c r="L19" s="52"/>
      <c r="M19" s="52"/>
      <c r="N19" s="28"/>
      <c r="O19" s="100"/>
      <c r="P19" s="100"/>
      <c r="Q19" s="100"/>
      <c r="R19" s="100"/>
      <c r="S19" s="52"/>
      <c r="T19" s="52"/>
      <c r="U19" s="52"/>
      <c r="V19" s="52"/>
      <c r="W19" s="52"/>
      <c r="X19" s="52"/>
      <c r="Y19" s="52"/>
      <c r="Z19" s="52"/>
      <c r="AA19" s="52"/>
      <c r="AB19" s="52"/>
      <c r="AC19" s="52"/>
      <c r="AD19" s="52"/>
      <c r="AE19" s="52"/>
      <c r="AF19" s="52"/>
      <c r="AG19" s="52"/>
      <c r="AH19" s="52"/>
      <c r="AI19" s="52"/>
      <c r="AJ19" s="52"/>
      <c r="AK19" s="52"/>
      <c r="AL19" s="52"/>
      <c r="AM19" s="52"/>
      <c r="AN19" s="52"/>
      <c r="AO19" s="52"/>
      <c r="AP19" s="52"/>
      <c r="AQ19" s="52"/>
      <c r="AR19" s="52"/>
      <c r="AS19" s="52"/>
      <c r="AT19" s="52"/>
      <c r="AU19" s="52"/>
      <c r="AV19" s="52"/>
      <c r="AW19" s="52"/>
      <c r="AX19" s="52"/>
      <c r="AY19" s="52"/>
      <c r="AZ19" s="52"/>
      <c r="BA19" s="52"/>
      <c r="BB19" s="52"/>
      <c r="BC19" s="52"/>
      <c r="BD19" s="52"/>
      <c r="BE19" s="52"/>
      <c r="BF19" s="100"/>
      <c r="BG19" s="100"/>
      <c r="BH19" s="100"/>
      <c r="BI19" s="161"/>
      <c r="BJ19" s="100"/>
      <c r="BK19" s="100"/>
      <c r="BL19" s="100"/>
      <c r="BM19" s="100"/>
      <c r="BN19" s="100"/>
      <c r="BO19" s="100"/>
      <c r="BP19" s="100"/>
      <c r="BQ19" s="100"/>
      <c r="BR19" s="100"/>
      <c r="BS19" s="838"/>
      <c r="BT19" s="838"/>
      <c r="BU19" s="838"/>
      <c r="BV19" s="838"/>
      <c r="BW19" s="838"/>
      <c r="BX19" s="838"/>
    </row>
    <row r="20" spans="1:82" s="25" customFormat="1" ht="15.75" hidden="1" customHeight="1" x14ac:dyDescent="0.25">
      <c r="A20" s="1171" t="s">
        <v>121</v>
      </c>
      <c r="B20" s="1188">
        <v>2</v>
      </c>
      <c r="C20" s="84"/>
      <c r="D20" s="84"/>
      <c r="E20" s="91"/>
      <c r="F20" s="91"/>
      <c r="G20" s="91"/>
      <c r="H20" s="91"/>
      <c r="I20" s="91"/>
      <c r="J20" s="91"/>
      <c r="K20" s="91"/>
      <c r="L20" s="91"/>
      <c r="M20" s="91"/>
      <c r="N20" s="867"/>
      <c r="O20" s="849"/>
      <c r="P20" s="849"/>
      <c r="Q20" s="849"/>
      <c r="R20" s="849"/>
      <c r="S20" s="91"/>
      <c r="T20" s="91"/>
      <c r="U20" s="91"/>
      <c r="V20" s="91"/>
      <c r="W20" s="91"/>
      <c r="X20" s="91"/>
      <c r="Y20" s="91"/>
      <c r="Z20" s="91"/>
      <c r="AA20" s="91"/>
      <c r="AB20" s="91"/>
      <c r="AC20" s="91"/>
      <c r="AD20" s="91"/>
      <c r="AE20" s="91"/>
      <c r="AF20" s="91"/>
      <c r="AG20" s="104"/>
      <c r="AH20" s="104"/>
      <c r="AI20" s="104"/>
      <c r="AJ20" s="104"/>
      <c r="AK20" s="104"/>
      <c r="AL20" s="91"/>
      <c r="AM20" s="104"/>
      <c r="AN20" s="104"/>
      <c r="AO20" s="104"/>
      <c r="AP20" s="104"/>
      <c r="AQ20" s="104"/>
      <c r="AR20" s="104"/>
      <c r="AS20" s="104"/>
      <c r="AT20" s="104"/>
      <c r="AU20" s="104"/>
      <c r="AV20" s="104"/>
      <c r="AW20" s="104"/>
      <c r="AX20" s="104"/>
      <c r="AY20" s="104"/>
      <c r="AZ20" s="104"/>
      <c r="BA20" s="104"/>
      <c r="BB20" s="104"/>
      <c r="BC20" s="104"/>
      <c r="BD20" s="104"/>
      <c r="BE20" s="104"/>
      <c r="BF20" s="840"/>
      <c r="BG20" s="840"/>
      <c r="BH20" s="840"/>
      <c r="BI20" s="2393"/>
      <c r="BJ20" s="840"/>
      <c r="BK20" s="840"/>
      <c r="BL20" s="840"/>
      <c r="BM20" s="840"/>
      <c r="BN20" s="840"/>
      <c r="BO20" s="840"/>
      <c r="BP20" s="840"/>
      <c r="BQ20" s="840"/>
      <c r="BR20" s="840"/>
      <c r="BS20" s="838"/>
      <c r="BT20" s="838"/>
      <c r="BU20" s="838"/>
      <c r="BV20" s="838"/>
      <c r="BW20" s="838"/>
      <c r="BX20" s="838"/>
    </row>
    <row r="21" spans="1:82" ht="15.75" hidden="1" customHeight="1" x14ac:dyDescent="0.25">
      <c r="A21" s="108"/>
      <c r="B21" s="787"/>
      <c r="C21" s="50"/>
      <c r="D21" s="50"/>
      <c r="E21" s="50"/>
      <c r="F21" s="50"/>
      <c r="G21" s="50"/>
      <c r="H21" s="217">
        <v>0</v>
      </c>
      <c r="I21" s="92">
        <v>1</v>
      </c>
      <c r="J21" s="92">
        <v>2</v>
      </c>
      <c r="K21" s="92">
        <v>3</v>
      </c>
      <c r="L21" s="92"/>
      <c r="M21" s="92"/>
      <c r="N21" s="868"/>
      <c r="O21" s="841"/>
      <c r="P21" s="841"/>
      <c r="Q21" s="841"/>
      <c r="R21" s="841"/>
      <c r="S21" s="92"/>
      <c r="T21" s="92"/>
      <c r="U21" s="92"/>
      <c r="V21" s="92"/>
      <c r="W21" s="92"/>
      <c r="X21" s="92"/>
      <c r="Y21" s="92"/>
      <c r="Z21" s="92"/>
      <c r="AA21" s="92"/>
      <c r="AB21" s="92"/>
      <c r="AC21" s="92">
        <v>4</v>
      </c>
      <c r="AD21" s="92">
        <v>5</v>
      </c>
      <c r="AE21" s="92">
        <v>6</v>
      </c>
      <c r="AF21" s="92">
        <v>7</v>
      </c>
      <c r="AG21" s="92">
        <v>8</v>
      </c>
      <c r="AH21" s="92">
        <v>9</v>
      </c>
      <c r="AI21" s="92">
        <v>10</v>
      </c>
      <c r="AJ21" s="92">
        <v>11</v>
      </c>
      <c r="AK21" s="92">
        <v>12</v>
      </c>
      <c r="AL21" s="92">
        <v>13</v>
      </c>
      <c r="AM21" s="92">
        <v>14</v>
      </c>
      <c r="AN21" s="92">
        <v>15</v>
      </c>
      <c r="AO21" s="92">
        <v>16</v>
      </c>
      <c r="AP21" s="92">
        <v>17</v>
      </c>
      <c r="AQ21" s="92">
        <v>18</v>
      </c>
      <c r="AR21" s="92">
        <v>19</v>
      </c>
      <c r="AS21" s="92">
        <v>20</v>
      </c>
      <c r="AT21" s="92">
        <v>21</v>
      </c>
      <c r="AU21" s="92">
        <v>22</v>
      </c>
      <c r="AV21" s="92">
        <v>23</v>
      </c>
      <c r="AW21" s="92">
        <v>24</v>
      </c>
      <c r="AX21" s="92">
        <v>25</v>
      </c>
      <c r="AY21" s="92">
        <v>26</v>
      </c>
      <c r="AZ21" s="92">
        <v>27</v>
      </c>
      <c r="BA21" s="92">
        <v>28</v>
      </c>
      <c r="BB21" s="92">
        <v>29</v>
      </c>
      <c r="BC21" s="92">
        <v>30</v>
      </c>
      <c r="BD21" s="92">
        <v>31</v>
      </c>
      <c r="BE21" s="92">
        <v>32</v>
      </c>
      <c r="BF21" s="841">
        <v>33</v>
      </c>
      <c r="BG21" s="841">
        <v>34</v>
      </c>
      <c r="BH21" s="841"/>
      <c r="BI21" s="2394">
        <v>35</v>
      </c>
      <c r="BJ21" s="841">
        <v>36</v>
      </c>
      <c r="BK21" s="841">
        <v>37</v>
      </c>
      <c r="BL21" s="841">
        <v>38</v>
      </c>
      <c r="BM21" s="841">
        <v>39</v>
      </c>
      <c r="BN21" s="100">
        <v>40</v>
      </c>
      <c r="BO21" s="100">
        <v>41</v>
      </c>
      <c r="BP21" s="100">
        <v>42</v>
      </c>
      <c r="BQ21" s="100">
        <v>43</v>
      </c>
      <c r="BR21" s="100">
        <v>44</v>
      </c>
      <c r="BS21" s="838">
        <v>45</v>
      </c>
      <c r="BT21" s="838">
        <v>46</v>
      </c>
      <c r="BU21" s="838">
        <v>47</v>
      </c>
      <c r="BV21" s="838">
        <v>48</v>
      </c>
      <c r="BW21" s="838">
        <v>49</v>
      </c>
      <c r="BX21" s="838">
        <v>50</v>
      </c>
      <c r="BY21" s="49">
        <v>51</v>
      </c>
      <c r="BZ21" s="49">
        <v>52</v>
      </c>
      <c r="CA21" s="49">
        <v>57</v>
      </c>
      <c r="CB21" s="49">
        <v>58</v>
      </c>
      <c r="CC21" s="49">
        <v>59</v>
      </c>
      <c r="CD21" s="49">
        <v>60</v>
      </c>
    </row>
    <row r="22" spans="1:82" ht="15" customHeight="1" thickBot="1" x14ac:dyDescent="0.3">
      <c r="A22" s="1255"/>
      <c r="B22" s="1256"/>
      <c r="C22" s="1257"/>
      <c r="D22" s="1257"/>
      <c r="E22" s="1257"/>
      <c r="F22" s="1257"/>
      <c r="G22" s="1257"/>
      <c r="H22" s="1258"/>
      <c r="I22" s="1259"/>
      <c r="J22" s="1259"/>
      <c r="K22" s="1258"/>
      <c r="L22" s="1258"/>
      <c r="M22" s="1258"/>
      <c r="N22" s="28"/>
      <c r="O22" s="100"/>
      <c r="P22" s="100"/>
      <c r="Q22" s="100"/>
      <c r="R22" s="100"/>
      <c r="S22" s="52"/>
      <c r="T22" s="52"/>
      <c r="U22" s="52"/>
      <c r="V22" s="52"/>
      <c r="W22" s="52"/>
      <c r="X22" s="52"/>
      <c r="Y22" s="52"/>
      <c r="Z22" s="52"/>
      <c r="AA22" s="52"/>
      <c r="AB22" s="52"/>
      <c r="AC22" s="52"/>
      <c r="AD22" s="52"/>
      <c r="AE22" s="52"/>
      <c r="AF22" s="52"/>
      <c r="AG22" s="52"/>
      <c r="AH22" s="52"/>
      <c r="AI22" s="52"/>
      <c r="AJ22" s="52"/>
      <c r="AK22" s="52"/>
      <c r="AL22" s="52"/>
      <c r="AM22" s="52"/>
      <c r="AN22" s="52"/>
      <c r="AO22" s="52"/>
      <c r="AP22" s="52"/>
      <c r="AQ22" s="52"/>
      <c r="AR22" s="52"/>
      <c r="AS22" s="52"/>
      <c r="AT22" s="52"/>
      <c r="AU22" s="52"/>
      <c r="AV22" s="52"/>
      <c r="AW22" s="52"/>
      <c r="AX22" s="52"/>
      <c r="AY22" s="52"/>
      <c r="AZ22" s="52"/>
      <c r="BA22" s="52"/>
      <c r="BB22" s="52"/>
      <c r="BC22" s="52"/>
      <c r="BD22" s="52"/>
      <c r="BE22" s="52"/>
      <c r="BF22" s="100"/>
      <c r="BG22" s="100"/>
      <c r="BH22" s="100"/>
      <c r="BI22" s="161"/>
      <c r="BJ22" s="100"/>
      <c r="BK22" s="100"/>
      <c r="BL22" s="100"/>
      <c r="BM22" s="100"/>
      <c r="BN22" s="100"/>
      <c r="BO22" s="100"/>
      <c r="BP22" s="100"/>
      <c r="BQ22" s="100"/>
      <c r="BR22" s="100"/>
      <c r="BS22" s="838"/>
      <c r="BT22" s="838"/>
      <c r="BU22" s="838"/>
      <c r="BV22" s="838"/>
      <c r="BW22" s="838"/>
      <c r="BX22" s="838"/>
    </row>
    <row r="23" spans="1:82" ht="21.75" customHeight="1" thickBot="1" x14ac:dyDescent="0.4">
      <c r="A23" s="2774" t="s">
        <v>320</v>
      </c>
      <c r="B23" s="2775"/>
      <c r="C23" s="2775"/>
      <c r="D23" s="2775"/>
      <c r="E23" s="2775"/>
      <c r="F23" s="2775"/>
      <c r="G23" s="2775"/>
      <c r="H23" s="2775"/>
      <c r="I23" s="2775"/>
      <c r="J23" s="2775"/>
      <c r="K23" s="2775"/>
      <c r="L23" s="2775"/>
      <c r="M23" s="2776"/>
      <c r="N23" s="1187"/>
      <c r="O23" s="153"/>
      <c r="P23" s="153"/>
      <c r="Q23" s="153"/>
      <c r="R23" s="153"/>
      <c r="S23" s="153"/>
      <c r="T23" s="153"/>
      <c r="U23" s="153"/>
      <c r="V23" s="153"/>
      <c r="W23" s="153"/>
      <c r="X23" s="153"/>
      <c r="Y23" s="153"/>
      <c r="Z23" s="153"/>
      <c r="AA23" s="153"/>
      <c r="AB23" s="153"/>
      <c r="AC23" s="153"/>
      <c r="AD23" s="153"/>
      <c r="AE23" s="153"/>
      <c r="AF23" s="523"/>
      <c r="AG23" s="755"/>
      <c r="AH23" s="151"/>
      <c r="AI23" s="151"/>
      <c r="AJ23" s="151"/>
      <c r="AK23" s="151"/>
      <c r="AL23" s="151"/>
      <c r="AM23" s="151"/>
      <c r="AN23" s="151"/>
      <c r="AO23" s="151"/>
      <c r="AP23" s="52"/>
      <c r="AQ23" s="52"/>
      <c r="AR23" s="52"/>
      <c r="AS23" s="52"/>
      <c r="AT23" s="52"/>
      <c r="AU23" s="52"/>
      <c r="AV23" s="52"/>
      <c r="AW23" s="52"/>
      <c r="AX23" s="52"/>
      <c r="AY23" s="52"/>
      <c r="AZ23" s="52"/>
      <c r="BA23" s="52"/>
      <c r="BB23" s="100"/>
      <c r="BF23" s="930" t="s">
        <v>213</v>
      </c>
      <c r="BG23" s="930"/>
      <c r="BH23" s="2273"/>
      <c r="BI23" s="2358"/>
      <c r="BJ23" s="930"/>
      <c r="BK23" s="100"/>
      <c r="BL23" s="100"/>
      <c r="BM23" s="100"/>
      <c r="BN23" s="100"/>
      <c r="BO23" s="100"/>
      <c r="BP23" s="100"/>
      <c r="BQ23" s="100"/>
      <c r="BR23" s="100"/>
      <c r="BS23" s="838"/>
      <c r="BT23" s="838"/>
      <c r="BU23" s="838"/>
      <c r="BV23" s="838"/>
      <c r="BW23" s="838"/>
      <c r="BX23" s="838"/>
    </row>
    <row r="24" spans="1:82" ht="15" customHeight="1" thickBot="1" x14ac:dyDescent="0.3">
      <c r="A24" s="1260" t="s">
        <v>8</v>
      </c>
      <c r="B24" s="1261">
        <v>1</v>
      </c>
      <c r="C24" s="1262"/>
      <c r="D24" s="1263"/>
      <c r="E24" s="1262"/>
      <c r="F24" s="1262"/>
      <c r="G24" s="1262"/>
      <c r="H24" s="1264"/>
      <c r="I24" s="1265"/>
      <c r="J24" s="1265"/>
      <c r="K24" s="1265"/>
      <c r="L24" s="1265"/>
      <c r="M24" s="1265"/>
      <c r="N24" s="870"/>
      <c r="O24" s="850"/>
      <c r="P24" s="850"/>
      <c r="Q24" s="850"/>
      <c r="R24" s="850"/>
      <c r="S24" s="93"/>
      <c r="T24" s="93"/>
      <c r="U24" s="93"/>
      <c r="V24" s="93"/>
      <c r="W24" s="93"/>
      <c r="X24" s="93"/>
      <c r="Y24" s="93"/>
      <c r="Z24" s="93"/>
      <c r="AA24" s="93"/>
      <c r="AB24" s="93"/>
      <c r="AC24" s="93"/>
      <c r="AD24" s="93"/>
      <c r="AE24" s="93"/>
      <c r="AF24" s="93"/>
      <c r="AG24" s="93"/>
      <c r="AH24" s="93"/>
      <c r="AI24" s="93"/>
      <c r="AJ24" s="93"/>
      <c r="AK24" s="93"/>
      <c r="AL24" s="93"/>
      <c r="AM24" s="52"/>
      <c r="AN24" s="52"/>
      <c r="AO24" s="52"/>
      <c r="AP24" s="52"/>
      <c r="AQ24" s="52"/>
      <c r="AR24" s="52"/>
      <c r="AS24" s="52"/>
      <c r="AT24" s="52"/>
      <c r="AU24" s="52"/>
      <c r="AV24" s="52"/>
      <c r="AW24" s="52"/>
      <c r="AX24" s="52"/>
      <c r="AY24" s="52"/>
      <c r="AZ24" s="52"/>
      <c r="BA24" s="52"/>
      <c r="BB24" s="52"/>
      <c r="BC24" s="52"/>
      <c r="BD24" s="52"/>
      <c r="BE24" s="219"/>
      <c r="BF24" s="100"/>
      <c r="BG24" s="100"/>
      <c r="BH24" s="100"/>
      <c r="BI24" s="161"/>
      <c r="BJ24" s="100"/>
      <c r="BK24" s="100"/>
      <c r="BL24" s="100"/>
      <c r="BM24" s="100"/>
      <c r="BN24" s="100"/>
      <c r="BO24" s="100"/>
      <c r="BP24" s="842"/>
      <c r="BQ24" s="100"/>
      <c r="BR24" s="100"/>
      <c r="BS24" s="838"/>
      <c r="BT24" s="838"/>
      <c r="BU24" s="838"/>
      <c r="BV24" s="838"/>
      <c r="BW24" s="838"/>
      <c r="BX24" s="838"/>
    </row>
    <row r="25" spans="1:82" ht="15" customHeight="1" x14ac:dyDescent="0.25">
      <c r="A25" s="1260" t="s">
        <v>9</v>
      </c>
      <c r="B25" s="1266">
        <f>100%-B24</f>
        <v>0</v>
      </c>
      <c r="C25" s="1267"/>
      <c r="D25" s="1267"/>
      <c r="E25" s="1267"/>
      <c r="F25" s="1267"/>
      <c r="G25" s="1267"/>
      <c r="H25" s="1264"/>
      <c r="I25" s="1265"/>
      <c r="J25" s="1265"/>
      <c r="K25" s="1265"/>
      <c r="L25" s="1265"/>
      <c r="M25" s="1265"/>
      <c r="N25" s="870"/>
      <c r="O25" s="850"/>
      <c r="P25" s="850"/>
      <c r="Q25" s="850"/>
      <c r="R25" s="850"/>
      <c r="S25" s="93"/>
      <c r="T25" s="93"/>
      <c r="U25" s="93"/>
      <c r="V25" s="93"/>
      <c r="W25" s="93"/>
      <c r="X25" s="93"/>
      <c r="Y25" s="93"/>
      <c r="Z25" s="93"/>
      <c r="AA25" s="93"/>
      <c r="AB25" s="93"/>
      <c r="AC25" s="93"/>
      <c r="AD25" s="93"/>
      <c r="AE25" s="93"/>
      <c r="AF25" s="93"/>
      <c r="AG25" s="93"/>
      <c r="AH25" s="93"/>
      <c r="AI25" s="93"/>
      <c r="AJ25" s="93"/>
      <c r="AK25" s="93"/>
      <c r="AL25" s="93"/>
      <c r="AM25" s="52"/>
      <c r="AN25" s="52"/>
      <c r="AO25" s="52"/>
      <c r="AP25" s="52"/>
      <c r="AQ25" s="52"/>
      <c r="AR25" s="52"/>
      <c r="AS25" s="52"/>
      <c r="AT25" s="52"/>
      <c r="AU25" s="52"/>
      <c r="AV25" s="52"/>
      <c r="AW25" s="52"/>
      <c r="AX25" s="52"/>
      <c r="AY25" s="52"/>
      <c r="AZ25" s="52"/>
      <c r="BA25" s="52"/>
      <c r="BB25" s="52"/>
      <c r="BC25" s="52"/>
      <c r="BD25" s="52"/>
      <c r="BE25" s="52"/>
      <c r="BF25" s="892" t="s">
        <v>23</v>
      </c>
      <c r="BG25" s="893"/>
      <c r="BH25" s="893"/>
      <c r="BI25" s="2523"/>
      <c r="BJ25" s="893"/>
      <c r="BK25" s="2514"/>
      <c r="BL25" s="2848" t="s">
        <v>174</v>
      </c>
      <c r="BM25" s="2849"/>
      <c r="BN25" s="2849"/>
      <c r="BO25" s="2849"/>
      <c r="BP25" s="2850"/>
      <c r="BQ25" s="2848" t="s">
        <v>361</v>
      </c>
      <c r="BR25" s="2849"/>
      <c r="BS25" s="2850"/>
      <c r="BT25" s="2848" t="s">
        <v>183</v>
      </c>
      <c r="BU25" s="2849"/>
      <c r="BV25" s="2850"/>
      <c r="BW25" s="2851" t="s">
        <v>3</v>
      </c>
      <c r="BX25" s="2852"/>
      <c r="BY25" s="2853"/>
      <c r="BZ25" s="2505" t="s">
        <v>36</v>
      </c>
      <c r="CB25" s="838"/>
      <c r="CC25" s="838"/>
    </row>
    <row r="26" spans="1:82" ht="15" customHeight="1" x14ac:dyDescent="0.25">
      <c r="A26" s="1260" t="s">
        <v>78</v>
      </c>
      <c r="B26" s="1266" t="str">
        <f>IF(B11="TFC Unrecovered Indirect","Yes","No")</f>
        <v>No</v>
      </c>
      <c r="C26" s="1267"/>
      <c r="D26" s="1267"/>
      <c r="E26" s="1268" t="s">
        <v>79</v>
      </c>
      <c r="F26" s="1268"/>
      <c r="G26" s="1273" t="s">
        <v>80</v>
      </c>
      <c r="H26" s="1264"/>
      <c r="I26" s="1265"/>
      <c r="J26" s="1265"/>
      <c r="K26" s="1265"/>
      <c r="L26" s="1265"/>
      <c r="M26" s="1265"/>
      <c r="N26" s="870"/>
      <c r="O26" s="850"/>
      <c r="P26" s="850"/>
      <c r="Q26" s="850"/>
      <c r="R26" s="850"/>
      <c r="S26" s="93"/>
      <c r="T26" s="93"/>
      <c r="U26" s="93"/>
      <c r="V26" s="93"/>
      <c r="W26" s="93"/>
      <c r="X26" s="93"/>
      <c r="Y26" s="93"/>
      <c r="Z26" s="93"/>
      <c r="AA26" s="93"/>
      <c r="AB26" s="93"/>
      <c r="AC26" s="93"/>
      <c r="AD26" s="93"/>
      <c r="AE26" s="93"/>
      <c r="AF26" s="93"/>
      <c r="AG26" s="93"/>
      <c r="AH26" s="93"/>
      <c r="AI26" s="93"/>
      <c r="AJ26" s="93"/>
      <c r="AK26" s="93"/>
      <c r="AL26" s="93"/>
      <c r="AM26" s="823"/>
      <c r="AN26" s="52"/>
      <c r="AO26" s="52"/>
      <c r="AP26" s="52"/>
      <c r="AQ26" s="52"/>
      <c r="AR26" s="52"/>
      <c r="AS26" s="52"/>
      <c r="AT26" s="52"/>
      <c r="AU26" s="52"/>
      <c r="AV26" s="52"/>
      <c r="AW26" s="52"/>
      <c r="AX26" s="52"/>
      <c r="AY26" s="52"/>
      <c r="AZ26" s="52"/>
      <c r="BA26" s="52"/>
      <c r="BB26" s="52"/>
      <c r="BC26" s="52"/>
      <c r="BD26" s="52"/>
      <c r="BE26" s="52"/>
      <c r="BF26" s="2084"/>
      <c r="BG26" s="897"/>
      <c r="BH26" s="897"/>
      <c r="BI26" s="922"/>
      <c r="BJ26" s="897"/>
      <c r="BK26" s="2516"/>
      <c r="BL26" s="922"/>
      <c r="BM26" s="2507" t="s">
        <v>209</v>
      </c>
      <c r="BN26" s="1137" t="s">
        <v>184</v>
      </c>
      <c r="BO26" s="2515"/>
      <c r="BP26" s="2516"/>
      <c r="BQ26" s="922"/>
      <c r="BR26" s="2515"/>
      <c r="BS26" s="2516"/>
      <c r="BT26" s="922"/>
      <c r="BU26" s="2515"/>
      <c r="BV26" s="2516"/>
      <c r="BW26" s="922"/>
      <c r="BX26" s="897"/>
      <c r="BY26" s="2516"/>
      <c r="BZ26" s="2504"/>
      <c r="CA26" s="838"/>
    </row>
    <row r="27" spans="1:82" ht="15" customHeight="1" thickBot="1" x14ac:dyDescent="0.3">
      <c r="A27" s="1269"/>
      <c r="B27" s="1267"/>
      <c r="C27" s="1267"/>
      <c r="D27" s="1267"/>
      <c r="E27" s="1267"/>
      <c r="F27" s="1267"/>
      <c r="G27" s="1267"/>
      <c r="H27" s="1264"/>
      <c r="I27" s="1265"/>
      <c r="J27" s="1265"/>
      <c r="K27" s="1265"/>
      <c r="L27" s="1265"/>
      <c r="M27" s="1265"/>
      <c r="N27" s="870"/>
      <c r="O27" s="850"/>
      <c r="P27" s="850"/>
      <c r="Q27" s="850"/>
      <c r="R27" s="850"/>
      <c r="S27" s="93"/>
      <c r="T27" s="93"/>
      <c r="U27" s="93"/>
      <c r="V27" s="93"/>
      <c r="W27" s="93"/>
      <c r="X27" s="93"/>
      <c r="Y27" s="93"/>
      <c r="Z27" s="93"/>
      <c r="AA27" s="93"/>
      <c r="AB27" s="93"/>
      <c r="AC27" s="93"/>
      <c r="AD27" s="93"/>
      <c r="AE27" s="93"/>
      <c r="AF27" s="93"/>
      <c r="AG27" s="93"/>
      <c r="AH27" s="49"/>
      <c r="AI27" s="49"/>
      <c r="AJ27" s="93"/>
      <c r="AK27" s="93"/>
      <c r="AL27" s="93"/>
      <c r="AM27" s="93"/>
      <c r="AN27" s="52"/>
      <c r="AO27" s="52"/>
      <c r="AP27" s="52"/>
      <c r="AQ27" s="49"/>
      <c r="AR27" s="49"/>
      <c r="AS27" s="49"/>
      <c r="AT27" s="52"/>
      <c r="AU27" s="52"/>
      <c r="AV27" s="52"/>
      <c r="AW27" s="52"/>
      <c r="AX27" s="52"/>
      <c r="AY27" s="52"/>
      <c r="AZ27" s="49"/>
      <c r="BA27" s="49"/>
      <c r="BB27" s="49"/>
      <c r="BC27" s="49"/>
      <c r="BD27" s="52"/>
      <c r="BE27" s="52"/>
      <c r="BF27" s="922" t="s">
        <v>54</v>
      </c>
      <c r="BG27" s="2515" t="s">
        <v>56</v>
      </c>
      <c r="BH27" s="2515" t="s">
        <v>319</v>
      </c>
      <c r="BI27" s="2558" t="s">
        <v>340</v>
      </c>
      <c r="BJ27" s="2559" t="s">
        <v>303</v>
      </c>
      <c r="BK27" s="2560" t="s">
        <v>205</v>
      </c>
      <c r="BL27" s="2551" t="s">
        <v>366</v>
      </c>
      <c r="BM27" s="2552" t="s">
        <v>176</v>
      </c>
      <c r="BN27" s="2553" t="s">
        <v>207</v>
      </c>
      <c r="BO27" s="2554" t="s">
        <v>364</v>
      </c>
      <c r="BP27" s="2555" t="s">
        <v>365</v>
      </c>
      <c r="BQ27" s="2558" t="s">
        <v>206</v>
      </c>
      <c r="BR27" s="2562" t="s">
        <v>362</v>
      </c>
      <c r="BS27" s="2563" t="s">
        <v>15</v>
      </c>
      <c r="BT27" s="2558" t="s">
        <v>363</v>
      </c>
      <c r="BU27" s="2562" t="s">
        <v>362</v>
      </c>
      <c r="BV27" s="2555" t="s">
        <v>208</v>
      </c>
      <c r="BW27" s="2568" t="s">
        <v>204</v>
      </c>
      <c r="BX27" s="2554" t="s">
        <v>3</v>
      </c>
      <c r="BY27" s="2555" t="s">
        <v>15</v>
      </c>
      <c r="BZ27" s="2504"/>
      <c r="CA27" s="838"/>
    </row>
    <row r="28" spans="1:82" ht="15" customHeight="1" x14ac:dyDescent="0.25">
      <c r="A28" s="1269"/>
      <c r="B28" s="1267"/>
      <c r="C28" s="1267"/>
      <c r="D28" s="1267"/>
      <c r="E28" s="1267"/>
      <c r="F28" s="1267"/>
      <c r="G28" s="1267"/>
      <c r="H28" s="1264"/>
      <c r="I28" s="1265"/>
      <c r="J28" s="1265"/>
      <c r="K28" s="1265"/>
      <c r="L28" s="1265"/>
      <c r="M28" s="1265"/>
      <c r="N28" s="870"/>
      <c r="O28" s="850"/>
      <c r="P28" s="850"/>
      <c r="Q28" s="850"/>
      <c r="R28" s="850"/>
      <c r="S28" s="93"/>
      <c r="T28" s="93"/>
      <c r="U28" s="93"/>
      <c r="V28" s="93"/>
      <c r="W28" s="93"/>
      <c r="X28" s="93"/>
      <c r="Y28" s="93"/>
      <c r="Z28" s="93"/>
      <c r="AA28" s="93"/>
      <c r="AB28" s="93"/>
      <c r="AC28" s="93"/>
      <c r="AD28" s="93"/>
      <c r="AE28" s="93"/>
      <c r="AF28" s="93"/>
      <c r="AG28" s="93"/>
      <c r="AH28" s="49"/>
      <c r="AI28" s="49"/>
      <c r="AJ28" s="93"/>
      <c r="AK28" s="93"/>
      <c r="AL28" s="93"/>
      <c r="AM28" s="93"/>
      <c r="AN28" s="52"/>
      <c r="AO28" s="52"/>
      <c r="AP28" s="52"/>
      <c r="AQ28" s="49"/>
      <c r="AR28" s="49"/>
      <c r="AS28" s="49"/>
      <c r="AT28" s="52"/>
      <c r="AU28" s="52"/>
      <c r="AV28" s="52"/>
      <c r="AW28" s="52"/>
      <c r="AX28" s="52"/>
      <c r="AY28" s="52"/>
      <c r="AZ28" s="49"/>
      <c r="BA28" s="49"/>
      <c r="BB28" s="49"/>
      <c r="BC28" s="49"/>
      <c r="BD28" s="52"/>
      <c r="BE28" s="52"/>
      <c r="BF28" s="2084"/>
      <c r="BG28" s="1093" t="s">
        <v>171</v>
      </c>
      <c r="BH28" s="1253"/>
      <c r="BI28" s="2556"/>
      <c r="BJ28" s="1217"/>
      <c r="BK28" s="2557"/>
      <c r="BL28" s="2386"/>
      <c r="BM28" s="2387"/>
      <c r="BN28" s="2388">
        <v>15</v>
      </c>
      <c r="BO28" s="2549">
        <v>0</v>
      </c>
      <c r="BP28" s="2550">
        <f>SUM(BO28*0.42)</f>
        <v>0</v>
      </c>
      <c r="BQ28" s="2386"/>
      <c r="BR28" s="2564">
        <v>150</v>
      </c>
      <c r="BS28" s="2561">
        <f>BQ28*BR28*BK28</f>
        <v>0</v>
      </c>
      <c r="BT28" s="2386">
        <v>0</v>
      </c>
      <c r="BU28" s="2564">
        <v>51</v>
      </c>
      <c r="BV28" s="2565">
        <f>BT28*BU28*BK28</f>
        <v>0</v>
      </c>
      <c r="BW28" s="2566">
        <v>0</v>
      </c>
      <c r="BX28" s="1850">
        <v>0</v>
      </c>
      <c r="BY28" s="2567">
        <f t="shared" ref="BY28:BY37" si="0">SUM(BW28:BX28)</f>
        <v>0</v>
      </c>
      <c r="BZ28" s="2548">
        <f t="shared" ref="BZ28:BZ37" si="1">BP28+BS28+BV28+BY28</f>
        <v>0</v>
      </c>
      <c r="CA28" s="838"/>
    </row>
    <row r="29" spans="1:82" ht="15" customHeight="1" x14ac:dyDescent="0.25">
      <c r="A29" s="1269"/>
      <c r="B29" s="1270"/>
      <c r="C29" s="1271"/>
      <c r="D29" s="1271"/>
      <c r="E29" s="1267"/>
      <c r="F29" s="1267"/>
      <c r="G29" s="1267"/>
      <c r="H29" s="1264"/>
      <c r="I29" s="1265"/>
      <c r="J29" s="1265"/>
      <c r="K29" s="1265"/>
      <c r="L29" s="1265"/>
      <c r="M29" s="1265"/>
      <c r="N29" s="870"/>
      <c r="O29" s="850"/>
      <c r="P29" s="850"/>
      <c r="Q29" s="850"/>
      <c r="R29" s="850"/>
      <c r="S29" s="93"/>
      <c r="T29" s="93"/>
      <c r="U29" s="93"/>
      <c r="V29" s="93"/>
      <c r="W29" s="93"/>
      <c r="X29" s="93"/>
      <c r="Y29" s="93"/>
      <c r="Z29" s="93"/>
      <c r="AA29" s="93"/>
      <c r="AB29" s="93"/>
      <c r="AC29" s="93"/>
      <c r="AD29" s="93"/>
      <c r="AE29" s="93"/>
      <c r="AF29" s="93"/>
      <c r="AG29" s="93"/>
      <c r="AH29" s="49"/>
      <c r="AI29" s="49"/>
      <c r="AJ29" s="222" t="b">
        <v>0</v>
      </c>
      <c r="AK29" s="93"/>
      <c r="AL29" s="93"/>
      <c r="AM29" s="93"/>
      <c r="AN29" s="52"/>
      <c r="AO29" s="52"/>
      <c r="AP29" s="52"/>
      <c r="AQ29" s="49"/>
      <c r="AR29" s="49"/>
      <c r="AS29" s="49"/>
      <c r="AT29" s="52"/>
      <c r="AU29" s="223" t="b">
        <v>0</v>
      </c>
      <c r="AV29" s="223"/>
      <c r="AW29" s="52"/>
      <c r="AX29" s="52"/>
      <c r="AY29" s="52"/>
      <c r="AZ29" s="49"/>
      <c r="BA29" s="49"/>
      <c r="BB29" s="49"/>
      <c r="BC29" s="49"/>
      <c r="BD29" s="52"/>
      <c r="BE29" s="223" t="b">
        <v>0</v>
      </c>
      <c r="BF29" s="2084"/>
      <c r="BG29" s="1093" t="s">
        <v>172</v>
      </c>
      <c r="BH29" s="1253"/>
      <c r="BI29" s="2395"/>
      <c r="BJ29" s="905"/>
      <c r="BK29" s="2533"/>
      <c r="BL29" s="903"/>
      <c r="BM29" s="901"/>
      <c r="BN29" s="1094">
        <v>15</v>
      </c>
      <c r="BO29" s="2506">
        <v>0</v>
      </c>
      <c r="BP29" s="2522">
        <f t="shared" ref="BP29:BP37" si="2">SUM(BO29*0.42)</f>
        <v>0</v>
      </c>
      <c r="BQ29" s="903"/>
      <c r="BR29" s="2546">
        <v>150</v>
      </c>
      <c r="BS29" s="2524">
        <f t="shared" ref="BS29:BS36" si="3">BQ29*BR29*BK29</f>
        <v>0</v>
      </c>
      <c r="BT29" s="903"/>
      <c r="BU29" s="2546">
        <v>51</v>
      </c>
      <c r="BV29" s="2502">
        <f t="shared" ref="BV29:BV36" si="4">BT29*BU29*BK29</f>
        <v>0</v>
      </c>
      <c r="BW29" s="2503"/>
      <c r="BX29" s="904">
        <v>0</v>
      </c>
      <c r="BY29" s="2512">
        <f t="shared" si="0"/>
        <v>0</v>
      </c>
      <c r="BZ29" s="2548">
        <f t="shared" si="1"/>
        <v>0</v>
      </c>
      <c r="CA29" s="838"/>
    </row>
    <row r="30" spans="1:82" ht="15" customHeight="1" x14ac:dyDescent="0.25">
      <c r="A30" s="1172"/>
      <c r="B30" s="98"/>
      <c r="C30" s="98"/>
      <c r="D30" s="1231"/>
      <c r="E30" s="98" t="b">
        <f>IF(B29&gt;0,TRUE,FALSE)</f>
        <v>0</v>
      </c>
      <c r="F30" s="98"/>
      <c r="G30" s="98" t="b">
        <f>IF(B29&gt;0,TRUE,FALSE)</f>
        <v>0</v>
      </c>
      <c r="H30" s="234" t="b">
        <f>IF(B29&gt;0,TRUE,FALSE)</f>
        <v>0</v>
      </c>
      <c r="I30" s="235" t="b">
        <f>IF(B29&gt;0,TRUE,FALSE)</f>
        <v>0</v>
      </c>
      <c r="J30" s="235"/>
      <c r="K30" s="235" t="b">
        <f>IF(B29&gt;0,TRUE,FALSE)</f>
        <v>0</v>
      </c>
      <c r="L30" s="235" t="b">
        <f>IF(B29&gt;0,TRUE,FALSE)</f>
        <v>0</v>
      </c>
      <c r="M30" s="806"/>
      <c r="N30" s="235" t="b">
        <f>IF(B29&gt;1,TRUE,FALSE)</f>
        <v>0</v>
      </c>
      <c r="O30" s="851" t="b">
        <f>IF(B29&gt;1,TRUE,FALSE)</f>
        <v>0</v>
      </c>
      <c r="P30" s="851" t="b">
        <f>IF(B29&gt;1,TRUE,FALSE)</f>
        <v>0</v>
      </c>
      <c r="Q30" s="851" t="b">
        <f>IF(B29&gt;1,TRUE,FALSE)</f>
        <v>0</v>
      </c>
      <c r="R30" s="851"/>
      <c r="S30" s="235" t="b">
        <f>IF(B29&gt;1,TRUE,FALSE)</f>
        <v>0</v>
      </c>
      <c r="T30" s="235" t="b">
        <f>IF(AD29&gt;0,TRUE,FALSE)</f>
        <v>0</v>
      </c>
      <c r="U30" s="336"/>
      <c r="V30" s="235" t="b">
        <f>IF(B29&gt;2,TRUE,FALSE)</f>
        <v>0</v>
      </c>
      <c r="W30" s="235"/>
      <c r="X30" s="235" t="b">
        <f>IF(B29&gt;2,TRUE,FALSE)</f>
        <v>0</v>
      </c>
      <c r="Y30" s="235" t="b">
        <f>IF(B29&gt;2,TRUE,FALSE)</f>
        <v>0</v>
      </c>
      <c r="Z30" s="235" t="b">
        <f>IF(B29&gt;2,TRUE,FALSE)</f>
        <v>0</v>
      </c>
      <c r="AA30" s="235"/>
      <c r="AB30" s="235" t="b">
        <f>IF(B29&gt;2,TRUE,FALSE)</f>
        <v>0</v>
      </c>
      <c r="AC30" s="235" t="b">
        <f>IF(B29&gt;2,TRUE,FALSE)</f>
        <v>0</v>
      </c>
      <c r="AD30" s="28"/>
      <c r="AE30" s="585" t="b">
        <f>IF(B29&gt;3,TRUE,FALSE)</f>
        <v>0</v>
      </c>
      <c r="AF30" s="235"/>
      <c r="AG30" s="235" t="b">
        <f>IF(B29&gt;3,TRUE,FALSE)</f>
        <v>0</v>
      </c>
      <c r="AH30" s="235" t="b">
        <f>IF(B29&gt;3,TRUE,FALSE)</f>
        <v>0</v>
      </c>
      <c r="AI30" s="235" t="b">
        <f>IF(B29&gt;3,TRUE,FALSE)</f>
        <v>0</v>
      </c>
      <c r="AJ30" s="235"/>
      <c r="AK30" s="235" t="b">
        <f>IF(B29&gt;3,TRUE,FALSE)</f>
        <v>0</v>
      </c>
      <c r="AL30" s="235" t="b">
        <f>IF(B29&gt;3,TRUE,FALSE)</f>
        <v>0</v>
      </c>
      <c r="AM30" s="336"/>
      <c r="AN30" s="235" t="b">
        <f>IF(B29&gt;4,TRUE,FALSE)</f>
        <v>0</v>
      </c>
      <c r="AO30" s="235"/>
      <c r="AP30" s="235" t="b">
        <f>IF(B29&gt;4,TRUE,FALSE)</f>
        <v>0</v>
      </c>
      <c r="AQ30" s="235" t="b">
        <f>IF(B29&gt;4,TRUE,FALSE)</f>
        <v>0</v>
      </c>
      <c r="AR30" s="235" t="b">
        <f>IF(B29&gt;4,TRUE,FALSE)</f>
        <v>0</v>
      </c>
      <c r="AS30" s="235"/>
      <c r="AT30" s="235" t="b">
        <f>IF(B29&gt;4,TRUE,FALSE)</f>
        <v>0</v>
      </c>
      <c r="AU30" s="235" t="b">
        <f>IF(B29&gt;4,TRUE,FALSE)</f>
        <v>0</v>
      </c>
      <c r="AV30" s="821" t="b">
        <v>1</v>
      </c>
      <c r="AW30" s="821"/>
      <c r="AX30" s="28"/>
      <c r="AY30" s="28"/>
      <c r="AZ30" s="242"/>
      <c r="BA30" s="28"/>
      <c r="BB30" s="28"/>
      <c r="BC30" s="28"/>
      <c r="BD30" s="28"/>
      <c r="BE30" s="28"/>
      <c r="BF30" s="2084"/>
      <c r="BG30" s="905"/>
      <c r="BH30" s="905"/>
      <c r="BI30" s="901"/>
      <c r="BJ30" s="905"/>
      <c r="BK30" s="2533"/>
      <c r="BL30" s="903"/>
      <c r="BM30" s="901"/>
      <c r="BN30" s="1094">
        <v>15</v>
      </c>
      <c r="BO30" s="2506">
        <f>SUM(BM30,BN30)*BL30*BJ30*BI30</f>
        <v>0</v>
      </c>
      <c r="BP30" s="2522">
        <f t="shared" si="2"/>
        <v>0</v>
      </c>
      <c r="BQ30" s="903"/>
      <c r="BR30" s="2546">
        <v>150</v>
      </c>
      <c r="BS30" s="2524">
        <f t="shared" si="3"/>
        <v>0</v>
      </c>
      <c r="BT30" s="903">
        <v>0</v>
      </c>
      <c r="BU30" s="2546">
        <v>51</v>
      </c>
      <c r="BV30" s="2502">
        <f t="shared" si="4"/>
        <v>0</v>
      </c>
      <c r="BW30" s="2503"/>
      <c r="BX30" s="904"/>
      <c r="BY30" s="2512">
        <f>SUM(BW30:BX30)</f>
        <v>0</v>
      </c>
      <c r="BZ30" s="2548">
        <f t="shared" si="1"/>
        <v>0</v>
      </c>
      <c r="CA30" s="2"/>
    </row>
    <row r="31" spans="1:82" x14ac:dyDescent="0.25">
      <c r="A31" s="1274"/>
      <c r="B31" s="1275"/>
      <c r="C31" s="931"/>
      <c r="D31" s="1232"/>
      <c r="E31" s="2767" t="s">
        <v>146</v>
      </c>
      <c r="F31" s="2767"/>
      <c r="G31" s="2767"/>
      <c r="H31" s="2767"/>
      <c r="I31" s="2767"/>
      <c r="J31" s="2767"/>
      <c r="K31" s="2767"/>
      <c r="L31" s="2767"/>
      <c r="M31" s="2767"/>
      <c r="N31" s="805"/>
      <c r="O31" s="2"/>
      <c r="T31"/>
      <c r="BF31" s="2084"/>
      <c r="BG31" s="905"/>
      <c r="BH31" s="905"/>
      <c r="BI31" s="901"/>
      <c r="BJ31" s="905"/>
      <c r="BK31" s="2533"/>
      <c r="BL31" s="903"/>
      <c r="BM31" s="901"/>
      <c r="BN31" s="1094">
        <v>15</v>
      </c>
      <c r="BO31" s="2506">
        <f t="shared" ref="BO31:BO37" si="5">SUM(BM31,BN31)*BL31*BJ31*BI31</f>
        <v>0</v>
      </c>
      <c r="BP31" s="2522">
        <f t="shared" si="2"/>
        <v>0</v>
      </c>
      <c r="BQ31" s="903"/>
      <c r="BR31" s="2546">
        <v>150</v>
      </c>
      <c r="BS31" s="2524">
        <f t="shared" si="3"/>
        <v>0</v>
      </c>
      <c r="BT31" s="903"/>
      <c r="BU31" s="2546">
        <v>51</v>
      </c>
      <c r="BV31" s="2502">
        <f>BT31*BU31*BK31</f>
        <v>0</v>
      </c>
      <c r="BW31" s="2503"/>
      <c r="BX31" s="904"/>
      <c r="BY31" s="2512">
        <f t="shared" si="0"/>
        <v>0</v>
      </c>
      <c r="BZ31" s="2548">
        <f t="shared" si="1"/>
        <v>0</v>
      </c>
    </row>
    <row r="32" spans="1:82" x14ac:dyDescent="0.25">
      <c r="A32" s="1276"/>
      <c r="B32" s="1277"/>
      <c r="C32" s="733"/>
      <c r="D32" s="18"/>
      <c r="E32" s="1285"/>
      <c r="F32" s="1285"/>
      <c r="G32" s="1829"/>
      <c r="H32" s="1285"/>
      <c r="I32" s="1285"/>
      <c r="J32" s="1285"/>
      <c r="K32" s="1285"/>
      <c r="L32" s="1285"/>
      <c r="M32" s="1285"/>
      <c r="N32" s="326"/>
      <c r="O32" s="2"/>
      <c r="T32"/>
      <c r="BF32" s="2084"/>
      <c r="BG32" s="905"/>
      <c r="BH32" s="905"/>
      <c r="BI32" s="901"/>
      <c r="BJ32" s="905"/>
      <c r="BK32" s="2533"/>
      <c r="BL32" s="903"/>
      <c r="BM32" s="901"/>
      <c r="BN32" s="1094">
        <v>15</v>
      </c>
      <c r="BO32" s="2506">
        <f t="shared" si="5"/>
        <v>0</v>
      </c>
      <c r="BP32" s="2522">
        <f t="shared" si="2"/>
        <v>0</v>
      </c>
      <c r="BQ32" s="903"/>
      <c r="BR32" s="2546">
        <v>150</v>
      </c>
      <c r="BS32" s="2524">
        <f t="shared" si="3"/>
        <v>0</v>
      </c>
      <c r="BT32" s="903"/>
      <c r="BU32" s="2546">
        <v>51</v>
      </c>
      <c r="BV32" s="2502">
        <f t="shared" si="4"/>
        <v>0</v>
      </c>
      <c r="BW32" s="2503"/>
      <c r="BX32" s="904"/>
      <c r="BY32" s="2512">
        <f t="shared" si="0"/>
        <v>0</v>
      </c>
      <c r="BZ32" s="2548">
        <f t="shared" si="1"/>
        <v>0</v>
      </c>
    </row>
    <row r="33" spans="1:78" x14ac:dyDescent="0.25">
      <c r="A33" s="1276"/>
      <c r="B33" s="1277"/>
      <c r="C33" s="733"/>
      <c r="D33" s="18"/>
      <c r="E33" s="1285"/>
      <c r="F33" s="1285"/>
      <c r="G33" s="1285"/>
      <c r="H33" s="1285"/>
      <c r="I33" s="1285" t="s">
        <v>190</v>
      </c>
      <c r="J33" s="1285" t="s">
        <v>113</v>
      </c>
      <c r="K33" s="1285"/>
      <c r="L33" s="1285"/>
      <c r="M33" s="1285"/>
      <c r="N33" s="326"/>
      <c r="O33" s="2"/>
      <c r="T33"/>
      <c r="BF33" s="2084"/>
      <c r="BG33" s="905"/>
      <c r="BH33" s="905"/>
      <c r="BI33" s="901"/>
      <c r="BJ33" s="905"/>
      <c r="BK33" s="2533"/>
      <c r="BL33" s="903"/>
      <c r="BM33" s="901"/>
      <c r="BN33" s="1094">
        <v>15</v>
      </c>
      <c r="BO33" s="2506">
        <f t="shared" si="5"/>
        <v>0</v>
      </c>
      <c r="BP33" s="2522">
        <f t="shared" si="2"/>
        <v>0</v>
      </c>
      <c r="BQ33" s="903"/>
      <c r="BR33" s="2546">
        <v>150</v>
      </c>
      <c r="BS33" s="2524">
        <f t="shared" si="3"/>
        <v>0</v>
      </c>
      <c r="BT33" s="903"/>
      <c r="BU33" s="2546">
        <v>51</v>
      </c>
      <c r="BV33" s="2502">
        <f t="shared" si="4"/>
        <v>0</v>
      </c>
      <c r="BW33" s="2503"/>
      <c r="BX33" s="904"/>
      <c r="BY33" s="2512">
        <f t="shared" si="0"/>
        <v>0</v>
      </c>
      <c r="BZ33" s="2548">
        <f t="shared" si="1"/>
        <v>0</v>
      </c>
    </row>
    <row r="34" spans="1:78" x14ac:dyDescent="0.25">
      <c r="A34" s="1276"/>
      <c r="B34" s="1277"/>
      <c r="C34" s="733"/>
      <c r="D34" s="18"/>
      <c r="E34" s="1285"/>
      <c r="F34" s="1285"/>
      <c r="G34" s="2772" t="s">
        <v>188</v>
      </c>
      <c r="H34" s="2773"/>
      <c r="I34" s="1828">
        <f>'Cover Sheet and Summary'!N5</f>
        <v>9</v>
      </c>
      <c r="J34" s="1828">
        <f>'Cover Sheet and Summary'!O5</f>
        <v>2020</v>
      </c>
      <c r="K34" s="1286"/>
      <c r="L34" s="1286"/>
      <c r="M34" s="1285"/>
      <c r="N34" s="326"/>
      <c r="O34" s="2"/>
      <c r="T34"/>
      <c r="BF34" s="2084"/>
      <c r="BG34" s="905"/>
      <c r="BH34" s="905"/>
      <c r="BI34" s="901"/>
      <c r="BJ34" s="905"/>
      <c r="BK34" s="2533"/>
      <c r="BL34" s="903"/>
      <c r="BM34" s="901"/>
      <c r="BN34" s="1094">
        <v>15</v>
      </c>
      <c r="BO34" s="2506">
        <f t="shared" si="5"/>
        <v>0</v>
      </c>
      <c r="BP34" s="2522">
        <f t="shared" si="2"/>
        <v>0</v>
      </c>
      <c r="BQ34" s="903"/>
      <c r="BR34" s="2546">
        <v>150</v>
      </c>
      <c r="BS34" s="2524">
        <f t="shared" si="3"/>
        <v>0</v>
      </c>
      <c r="BT34" s="903"/>
      <c r="BU34" s="2546">
        <v>51</v>
      </c>
      <c r="BV34" s="2502">
        <f t="shared" si="4"/>
        <v>0</v>
      </c>
      <c r="BW34" s="2503"/>
      <c r="BX34" s="904"/>
      <c r="BY34" s="2512">
        <f t="shared" si="0"/>
        <v>0</v>
      </c>
      <c r="BZ34" s="2548">
        <f t="shared" si="1"/>
        <v>0</v>
      </c>
    </row>
    <row r="35" spans="1:78" x14ac:dyDescent="0.25">
      <c r="A35" s="1276"/>
      <c r="B35" s="1277"/>
      <c r="C35" s="733"/>
      <c r="D35" s="1237" t="s">
        <v>39</v>
      </c>
      <c r="E35" s="1285"/>
      <c r="F35" s="1285"/>
      <c r="G35" s="2772" t="s">
        <v>189</v>
      </c>
      <c r="H35" s="2773"/>
      <c r="I35" s="1809">
        <f>'Cover Sheet and Summary'!P5</f>
        <v>8</v>
      </c>
      <c r="J35" s="1809">
        <f>'Cover Sheet and Summary'!Q5</f>
        <v>2022</v>
      </c>
      <c r="K35" s="1287"/>
      <c r="L35" s="1287"/>
      <c r="M35" s="1285"/>
      <c r="N35" s="326"/>
      <c r="O35" s="2"/>
      <c r="T35"/>
      <c r="BF35" s="2084"/>
      <c r="BG35" s="905"/>
      <c r="BH35" s="905"/>
      <c r="BI35" s="901"/>
      <c r="BJ35" s="905"/>
      <c r="BK35" s="2533"/>
      <c r="BL35" s="903"/>
      <c r="BM35" s="901"/>
      <c r="BN35" s="1094">
        <v>15</v>
      </c>
      <c r="BO35" s="2506">
        <f t="shared" si="5"/>
        <v>0</v>
      </c>
      <c r="BP35" s="2522">
        <f t="shared" si="2"/>
        <v>0</v>
      </c>
      <c r="BQ35" s="903"/>
      <c r="BR35" s="2546">
        <v>140</v>
      </c>
      <c r="BS35" s="2524">
        <f t="shared" si="3"/>
        <v>0</v>
      </c>
      <c r="BT35" s="903"/>
      <c r="BU35" s="2546">
        <v>51</v>
      </c>
      <c r="BV35" s="2502">
        <f t="shared" si="4"/>
        <v>0</v>
      </c>
      <c r="BW35" s="2503"/>
      <c r="BX35" s="904"/>
      <c r="BY35" s="2512">
        <f t="shared" si="0"/>
        <v>0</v>
      </c>
      <c r="BZ35" s="2548">
        <f t="shared" si="1"/>
        <v>0</v>
      </c>
    </row>
    <row r="36" spans="1:78" x14ac:dyDescent="0.25">
      <c r="A36" s="1276"/>
      <c r="B36" s="1277"/>
      <c r="C36" s="733"/>
      <c r="D36" s="2777" t="s">
        <v>284</v>
      </c>
      <c r="E36" s="1288"/>
      <c r="F36" s="1288"/>
      <c r="G36" s="1289"/>
      <c r="H36" s="1289"/>
      <c r="I36" s="1285"/>
      <c r="J36" s="1285"/>
      <c r="K36" s="1285"/>
      <c r="L36" s="1285"/>
      <c r="M36" s="1288"/>
      <c r="N36" s="326"/>
      <c r="O36" s="2"/>
      <c r="T36"/>
      <c r="BF36" s="2084"/>
      <c r="BG36" s="905"/>
      <c r="BH36" s="905"/>
      <c r="BI36" s="901"/>
      <c r="BJ36" s="905"/>
      <c r="BK36" s="2533"/>
      <c r="BL36" s="903"/>
      <c r="BM36" s="901"/>
      <c r="BN36" s="1094">
        <v>15</v>
      </c>
      <c r="BO36" s="2506">
        <f>SUM(BM36,BN36)*BL36*BJ36*BI36</f>
        <v>0</v>
      </c>
      <c r="BP36" s="2522">
        <f t="shared" si="2"/>
        <v>0</v>
      </c>
      <c r="BQ36" s="903"/>
      <c r="BR36" s="2546">
        <v>150</v>
      </c>
      <c r="BS36" s="2524">
        <f t="shared" si="3"/>
        <v>0</v>
      </c>
      <c r="BT36" s="903"/>
      <c r="BU36" s="2546">
        <v>51</v>
      </c>
      <c r="BV36" s="2502">
        <f t="shared" si="4"/>
        <v>0</v>
      </c>
      <c r="BW36" s="2503"/>
      <c r="BX36" s="904"/>
      <c r="BY36" s="2512">
        <f t="shared" si="0"/>
        <v>0</v>
      </c>
      <c r="BZ36" s="2548">
        <f t="shared" si="1"/>
        <v>0</v>
      </c>
    </row>
    <row r="37" spans="1:78" x14ac:dyDescent="0.25">
      <c r="A37" s="1274" t="s">
        <v>141</v>
      </c>
      <c r="B37" s="1278" t="s">
        <v>140</v>
      </c>
      <c r="C37" s="736"/>
      <c r="D37" s="2778"/>
      <c r="E37" s="1290" t="s">
        <v>39</v>
      </c>
      <c r="F37" s="1290" t="s">
        <v>145</v>
      </c>
      <c r="G37" s="1291" t="s">
        <v>276</v>
      </c>
      <c r="H37" s="1292" t="s">
        <v>186</v>
      </c>
      <c r="I37" s="1288" t="s">
        <v>16</v>
      </c>
      <c r="J37" s="1288" t="s">
        <v>8</v>
      </c>
      <c r="K37" s="1288" t="s">
        <v>151</v>
      </c>
      <c r="L37" s="1288" t="s">
        <v>15</v>
      </c>
      <c r="M37" s="1293" t="s">
        <v>157</v>
      </c>
      <c r="N37" s="326"/>
      <c r="T37"/>
      <c r="BF37" s="2084"/>
      <c r="BG37" s="905"/>
      <c r="BH37" s="905"/>
      <c r="BI37" s="901"/>
      <c r="BJ37" s="905"/>
      <c r="BK37" s="2533"/>
      <c r="BL37" s="903"/>
      <c r="BM37" s="901"/>
      <c r="BN37" s="1094">
        <v>15</v>
      </c>
      <c r="BO37" s="2506">
        <f t="shared" si="5"/>
        <v>0</v>
      </c>
      <c r="BP37" s="2522">
        <f t="shared" si="2"/>
        <v>0</v>
      </c>
      <c r="BQ37" s="903"/>
      <c r="BR37" s="2546">
        <v>140</v>
      </c>
      <c r="BS37" s="2524">
        <f>BQ37*BR37*BK37</f>
        <v>0</v>
      </c>
      <c r="BT37" s="903"/>
      <c r="BU37" s="2546">
        <v>51</v>
      </c>
      <c r="BV37" s="2502">
        <f>BT37*BU37*BK37</f>
        <v>0</v>
      </c>
      <c r="BW37" s="2503"/>
      <c r="BX37" s="904"/>
      <c r="BY37" s="2512">
        <f t="shared" si="0"/>
        <v>0</v>
      </c>
      <c r="BZ37" s="2548">
        <f t="shared" si="1"/>
        <v>0</v>
      </c>
    </row>
    <row r="38" spans="1:78" ht="16.5" customHeight="1" thickBot="1" x14ac:dyDescent="0.3">
      <c r="A38" s="1279"/>
      <c r="B38" s="1280"/>
      <c r="C38" s="17"/>
      <c r="D38" s="17"/>
      <c r="E38" s="17"/>
      <c r="F38" s="17"/>
      <c r="G38" s="17"/>
      <c r="H38" s="736"/>
      <c r="I38" s="742">
        <v>50000</v>
      </c>
      <c r="J38" s="742"/>
      <c r="K38" s="742"/>
      <c r="L38" s="932"/>
      <c r="M38" s="1943"/>
      <c r="N38" s="327"/>
      <c r="T38"/>
      <c r="BF38" s="923"/>
      <c r="BG38" s="2528"/>
      <c r="BH38" s="2528"/>
      <c r="BI38" s="2389"/>
      <c r="BJ38" s="2389"/>
      <c r="BK38" s="2390"/>
      <c r="BL38" s="2536"/>
      <c r="BM38" s="2389"/>
      <c r="BN38" s="2389"/>
      <c r="BO38" s="2389"/>
      <c r="BP38" s="2390"/>
      <c r="BQ38" s="2537"/>
      <c r="BR38" s="2528"/>
      <c r="BS38" s="2538"/>
      <c r="BT38" s="2537"/>
      <c r="BU38" s="2528"/>
      <c r="BV38" s="2538"/>
      <c r="BW38" s="2540" t="s">
        <v>328</v>
      </c>
      <c r="BX38" s="2528"/>
      <c r="BY38" s="2538"/>
      <c r="BZ38" s="2543">
        <f>SUM(BZ28:BZ37)</f>
        <v>0</v>
      </c>
    </row>
    <row r="39" spans="1:78" ht="15.75" customHeight="1" x14ac:dyDescent="0.25">
      <c r="A39" s="1226"/>
      <c r="B39" s="2311" t="s">
        <v>353</v>
      </c>
      <c r="C39" s="2315"/>
      <c r="D39" s="1234">
        <v>90929</v>
      </c>
      <c r="E39" s="2334">
        <f>IF('Cover Sheet and Summary'!$I$13="no",D39,SUM(D39,(D39*'Cover Sheet and Summary'!$H$13/100)))</f>
        <v>90929</v>
      </c>
      <c r="F39" s="2317">
        <f>IF(AND($J$34=$J$35,$I$34&lt;7,$I$35&lt;7),$I$35-$I$34+1,IF(AND($J$34=$J$35,$I$34&lt;7,$I$35&gt;=7),7-$I$34,IF(AND($J$34=$J$35,$I$34&gt;=7,$I$35&gt;=7),$I$35-$I$34+1,IF(AND($J$35&gt;$J$34,$I$34&gt;=7,$I$35&gt;7),7-$I$34+12,IF(AND($J505&gt;$J$34,$I$34&lt;7,$I$35&gt;=7),7-$I$34,IF(AND($J$35&gt;$J$34,$I$34&gt;=7,$I$35&lt;7),12-$I$34+1+$I$35,IF(AND($J$35&gt;$J$34,$I$34&lt;7,$I$35&lt;7),7-$I$34,IF(AND($J$35&gt;$J$34,$I$34&gt;=7,$I$35&gt;=7),12-$I$34+7))))))))</f>
        <v>10</v>
      </c>
      <c r="G39" s="2370"/>
      <c r="H39" s="2318">
        <f>F39/12*G39</f>
        <v>0</v>
      </c>
      <c r="I39" s="2297">
        <v>0</v>
      </c>
      <c r="J39" s="2319">
        <f>ROUNDDOWN(L39-I39,0)</f>
        <v>0</v>
      </c>
      <c r="K39" s="2320"/>
      <c r="L39" s="2321">
        <f>ROUNDDOWN((E39*F39*G39/12),0)</f>
        <v>0</v>
      </c>
      <c r="M39" s="2337"/>
      <c r="N39" s="328">
        <v>0</v>
      </c>
      <c r="T39"/>
      <c r="BF39" s="2531"/>
      <c r="BG39" s="712"/>
      <c r="BH39" s="712"/>
      <c r="BI39" s="2569"/>
      <c r="BJ39" s="712"/>
      <c r="BK39" s="714"/>
      <c r="BL39" s="2531"/>
      <c r="BM39" s="712"/>
      <c r="BN39" s="712"/>
      <c r="BO39" s="712"/>
      <c r="BP39" s="714"/>
      <c r="BQ39" s="2531"/>
      <c r="BR39" s="712"/>
      <c r="BS39" s="714"/>
      <c r="BT39" s="2531"/>
      <c r="BU39" s="712"/>
      <c r="BV39" s="714"/>
      <c r="BW39" s="2531"/>
      <c r="BX39" s="712"/>
      <c r="BY39" s="714"/>
      <c r="BZ39" s="2544"/>
    </row>
    <row r="40" spans="1:78" x14ac:dyDescent="0.25">
      <c r="A40" s="2308"/>
      <c r="B40" s="2323"/>
      <c r="C40" s="2315"/>
      <c r="D40" s="2315"/>
      <c r="E40" s="2334">
        <f>IF($BG$1=FALSE,E39,SUM(E39,(E39*'Cover Sheet and Summary'!$H$13/100)))</f>
        <v>93656.87</v>
      </c>
      <c r="F40" s="2324">
        <f>IF(AND($J$35=$J34,$I$34&gt;=7),0,IF(AND($J$35=$J$34,$I$35&lt;=12),$I$35-7+1,IF(AND($J$35=$J$34,$I$35-$I$34&lt;=6),0,IF(AND($J$35=$J$34,$I$35&lt;7),0,IF(AND($J$35=$J$34,$I$35&gt;=7),$I$35-7+1,IF(AND($J$35&gt;$J$34,$I$34&lt;7,$I$35&lt;7),12-7+$I$35+1,IF(AND($J$35&gt;$J$34,$I$34&lt;7,$I$35&gt;=7),$I$35-7+1,IF(AND($J$35&gt;$J$34,$I$34&gt;=7,$I$35&lt;7),0,IF(AND($J$35&gt;$J$34,$I$34&gt;=7,$I$35&gt;=7),$I$35-7+1)))))))))</f>
        <v>2</v>
      </c>
      <c r="G40" s="1955">
        <f>G39</f>
        <v>0</v>
      </c>
      <c r="H40" s="2318">
        <f>F40/12*G40</f>
        <v>0</v>
      </c>
      <c r="I40" s="2297">
        <v>0</v>
      </c>
      <c r="J40" s="2319">
        <f>ROUNDDOWN(L40-I40,0)</f>
        <v>0</v>
      </c>
      <c r="K40" s="2320"/>
      <c r="L40" s="2321">
        <f>ROUNDDOWN((E40*F40*G40/12),0)</f>
        <v>0</v>
      </c>
      <c r="M40" s="2325">
        <f>SUM(L39,L40)</f>
        <v>0</v>
      </c>
      <c r="N40" s="328"/>
      <c r="T40"/>
      <c r="BF40" s="2084"/>
      <c r="BG40" s="897"/>
      <c r="BH40" s="897"/>
      <c r="BI40" s="922"/>
      <c r="BJ40" s="897"/>
      <c r="BK40" s="2516"/>
      <c r="BL40" s="2843" t="s">
        <v>174</v>
      </c>
      <c r="BM40" s="2844"/>
      <c r="BN40" s="2844"/>
      <c r="BO40" s="2844"/>
      <c r="BP40" s="2845"/>
      <c r="BQ40" s="2843" t="s">
        <v>361</v>
      </c>
      <c r="BR40" s="2844"/>
      <c r="BS40" s="2845"/>
      <c r="BT40" s="2843" t="s">
        <v>183</v>
      </c>
      <c r="BU40" s="2844"/>
      <c r="BV40" s="2845"/>
      <c r="BW40" s="2854" t="s">
        <v>3</v>
      </c>
      <c r="BX40" s="2846"/>
      <c r="BY40" s="2847"/>
      <c r="BZ40" s="2526" t="s">
        <v>36</v>
      </c>
    </row>
    <row r="41" spans="1:78" ht="15.75" thickBot="1" x14ac:dyDescent="0.3">
      <c r="A41" s="2338"/>
      <c r="B41" s="2327"/>
      <c r="C41" s="2328"/>
      <c r="D41" s="2328"/>
      <c r="E41" s="2765" t="s">
        <v>40</v>
      </c>
      <c r="F41" s="2765"/>
      <c r="G41" s="2765"/>
      <c r="H41" s="2766"/>
      <c r="I41" s="2330">
        <f>ROUNDDOWN(SUM(I39,I40)*$B$125,0)</f>
        <v>0</v>
      </c>
      <c r="J41" s="2330">
        <f>ROUNDDOWN(SUM(J39,J40)*$B$125,0)</f>
        <v>0</v>
      </c>
      <c r="K41" s="2331"/>
      <c r="L41" s="2336">
        <f>ROUNDDOWN(SUM(L39,L40)*$B$125,0)</f>
        <v>0</v>
      </c>
      <c r="M41" s="2339"/>
      <c r="N41" s="1869"/>
      <c r="T41"/>
      <c r="BF41" s="922" t="s">
        <v>53</v>
      </c>
      <c r="BG41" s="897"/>
      <c r="BH41" s="897"/>
      <c r="BI41" s="922"/>
      <c r="BJ41" s="897"/>
      <c r="BK41" s="2516"/>
      <c r="BL41" s="922"/>
      <c r="BM41" s="2507" t="s">
        <v>209</v>
      </c>
      <c r="BN41" s="1137" t="s">
        <v>184</v>
      </c>
      <c r="BO41" s="2515"/>
      <c r="BP41" s="2516"/>
      <c r="BQ41" s="922"/>
      <c r="BR41" s="2515"/>
      <c r="BS41" s="2516"/>
      <c r="BT41" s="922"/>
      <c r="BU41" s="2515"/>
      <c r="BV41" s="2516"/>
      <c r="BW41" s="922"/>
      <c r="BX41" s="897"/>
      <c r="BY41" s="2516"/>
      <c r="BZ41" s="2504"/>
    </row>
    <row r="42" spans="1:78" ht="15.75" thickBot="1" x14ac:dyDescent="0.3">
      <c r="A42" s="1862"/>
      <c r="B42" s="1863"/>
      <c r="C42" s="17"/>
      <c r="D42" s="1864">
        <v>55000</v>
      </c>
      <c r="E42" s="1865">
        <f>IF('Cover Sheet and Summary'!$I$13="no",D42,SUM(D42,(D42*'Cover Sheet and Summary'!$H$13/100)))</f>
        <v>55000</v>
      </c>
      <c r="F42" s="1848">
        <f>IF(AND($J$34=$J$35,$I$34&lt;7,$I$35&lt;7),$I$35-$I$34+1,IF(AND($J$34=$J$35,$I$34&lt;7,$I$35&gt;=7),7-$I$34,IF(AND($J$34=$J$35,$I$34&gt;=7,$I$35&gt;=7),$I$35-$I$34+1,IF(AND($J$35&gt;$J$34,$I$34&gt;=7,$I$35&gt;7),7-$I$34+12,IF(AND($J508&gt;$J$34,$I$34&lt;7,$I$35&gt;=7),7-$I$34,IF(AND($J$35&gt;$J$34,$I$34&gt;=7,$I$35&lt;7),12-$I$34+1+$I$35,IF(AND($J$35&gt;$J$34,$I$34&lt;7,$I$35&lt;7),7-$I$34,IF(AND($J$35&gt;$J$34,$I$34&gt;=7,$I$35&gt;=7),12-$I$34+7))))))))</f>
        <v>10</v>
      </c>
      <c r="G42" s="2371"/>
      <c r="H42" s="1849">
        <f>F42/12*G42</f>
        <v>0</v>
      </c>
      <c r="I42" s="2362">
        <v>0</v>
      </c>
      <c r="J42" s="1851">
        <f>ROUNDDOWN(L42-I42,0)</f>
        <v>0</v>
      </c>
      <c r="K42" s="1872"/>
      <c r="L42" s="1613">
        <f>ROUNDDOWN((E42*F42*G42/12),0)</f>
        <v>0</v>
      </c>
      <c r="M42" s="1297"/>
      <c r="N42" s="328"/>
      <c r="T42"/>
      <c r="BF42" s="2084"/>
      <c r="BG42" s="2515" t="s">
        <v>56</v>
      </c>
      <c r="BH42" s="2515" t="s">
        <v>319</v>
      </c>
      <c r="BI42" s="2558" t="s">
        <v>340</v>
      </c>
      <c r="BJ42" s="2559" t="s">
        <v>303</v>
      </c>
      <c r="BK42" s="2560" t="s">
        <v>205</v>
      </c>
      <c r="BL42" s="2551" t="s">
        <v>366</v>
      </c>
      <c r="BM42" s="2552" t="s">
        <v>176</v>
      </c>
      <c r="BN42" s="2553" t="s">
        <v>207</v>
      </c>
      <c r="BO42" s="2554" t="s">
        <v>364</v>
      </c>
      <c r="BP42" s="2555" t="s">
        <v>365</v>
      </c>
      <c r="BQ42" s="2558" t="s">
        <v>206</v>
      </c>
      <c r="BR42" s="2562" t="s">
        <v>362</v>
      </c>
      <c r="BS42" s="2563" t="s">
        <v>15</v>
      </c>
      <c r="BT42" s="2558" t="s">
        <v>363</v>
      </c>
      <c r="BU42" s="2562" t="s">
        <v>362</v>
      </c>
      <c r="BV42" s="2555" t="s">
        <v>208</v>
      </c>
      <c r="BW42" s="2568" t="s">
        <v>204</v>
      </c>
      <c r="BX42" s="2554" t="s">
        <v>3</v>
      </c>
      <c r="BY42" s="2555" t="s">
        <v>15</v>
      </c>
      <c r="BZ42" s="2504"/>
    </row>
    <row r="43" spans="1:78" x14ac:dyDescent="0.25">
      <c r="A43" s="1281"/>
      <c r="B43" s="1282"/>
      <c r="C43" s="1283"/>
      <c r="D43" s="1283"/>
      <c r="E43" s="325">
        <f>IF($BG$1=FALSE,E42,SUM(E42,(E42*'Cover Sheet and Summary'!$H$13/100)))</f>
        <v>56650</v>
      </c>
      <c r="F43" s="1807">
        <f>IF(AND($J$35=$J$34,$I$34&gt;=7),0,IF(AND($J$35=$J$34,$I$35&lt;=12),$I$35-7+1,IF(AND($J$35=$J$34,$I$35-$I$34&lt;=6),0,IF(AND($J$35=$J$34,$I$35&lt;7),0,IF(AND($J$35=$J$34,$I$35&gt;=7),$I$35-7+1,IF(AND($J$35&gt;$J$34,$I$34&lt;7,$I$35&lt;7),12-7+$I$35+1,IF(AND($J$35&gt;$J$34,$I$34&lt;7,$I$35&gt;=7),$I$35-7+1,IF(AND($J$35&gt;$J$34,$I$34&gt;=7,$I$35&lt;7),0,IF(AND($J$35&gt;$J$34,$I$34&gt;=7,$I$35&gt;=7),$I$35-7+1)))))))))</f>
        <v>2</v>
      </c>
      <c r="G43" s="1955">
        <f>G42</f>
        <v>0</v>
      </c>
      <c r="H43" s="1294">
        <f>F43/12*G43</f>
        <v>0</v>
      </c>
      <c r="I43" s="2297">
        <v>0</v>
      </c>
      <c r="J43" s="1295">
        <f>ROUNDDOWN(L43-I43,0)</f>
        <v>0</v>
      </c>
      <c r="K43" s="1872"/>
      <c r="L43" s="1296">
        <f>ROUNDDOWN((E43*F43*G43/12),0)</f>
        <v>0</v>
      </c>
      <c r="M43" s="1298">
        <f>SUM(L42,L43)</f>
        <v>0</v>
      </c>
      <c r="N43" s="328"/>
      <c r="T43"/>
      <c r="BF43" s="2084"/>
      <c r="BG43" s="1093" t="s">
        <v>171</v>
      </c>
      <c r="BH43" s="1253"/>
      <c r="BI43" s="2556"/>
      <c r="BJ43" s="1217"/>
      <c r="BK43" s="2557"/>
      <c r="BL43" s="2386"/>
      <c r="BM43" s="2387"/>
      <c r="BN43" s="2388">
        <v>15</v>
      </c>
      <c r="BO43" s="2549">
        <v>0</v>
      </c>
      <c r="BP43" s="2550">
        <f>SUM(BO43*0.42)</f>
        <v>0</v>
      </c>
      <c r="BQ43" s="2386"/>
      <c r="BR43" s="2564">
        <v>150</v>
      </c>
      <c r="BS43" s="2561">
        <f>BQ43*BR43*BK43</f>
        <v>0</v>
      </c>
      <c r="BT43" s="2386">
        <v>0</v>
      </c>
      <c r="BU43" s="2564">
        <v>51</v>
      </c>
      <c r="BV43" s="2565">
        <f>BT43*BU43*BK43</f>
        <v>0</v>
      </c>
      <c r="BW43" s="2566">
        <v>0</v>
      </c>
      <c r="BX43" s="1850">
        <v>0</v>
      </c>
      <c r="BY43" s="2567">
        <f t="shared" ref="BY43:BY47" si="6">SUM(BW43:BX43)</f>
        <v>0</v>
      </c>
      <c r="BZ43" s="2548">
        <f t="shared" ref="BZ43:BZ47" si="7">BP43+BS43+BV43+BY43</f>
        <v>0</v>
      </c>
    </row>
    <row r="44" spans="1:78" ht="15.75" thickBot="1" x14ac:dyDescent="0.3">
      <c r="A44" s="1866"/>
      <c r="B44" s="1853"/>
      <c r="C44" s="1867"/>
      <c r="D44" s="1867"/>
      <c r="E44" s="2744" t="s">
        <v>40</v>
      </c>
      <c r="F44" s="2744"/>
      <c r="G44" s="2744"/>
      <c r="H44" s="2745"/>
      <c r="I44" s="1854">
        <f>ROUNDDOWN(SUM(I42,I43)*B125,0)</f>
        <v>0</v>
      </c>
      <c r="J44" s="1854">
        <f>ROUNDDOWN(SUM(J42,J43)*$B$125,0)</f>
        <v>0</v>
      </c>
      <c r="K44" s="1873"/>
      <c r="L44" s="1861">
        <f>ROUNDDOWN(SUM(L42,L43)*$B$125,0)</f>
        <v>0</v>
      </c>
      <c r="M44" s="1870"/>
      <c r="N44" s="329"/>
      <c r="T44"/>
      <c r="BF44" s="2084"/>
      <c r="BG44" s="1093" t="s">
        <v>172</v>
      </c>
      <c r="BH44" s="1253"/>
      <c r="BI44" s="2395"/>
      <c r="BJ44" s="905"/>
      <c r="BK44" s="2533"/>
      <c r="BL44" s="903"/>
      <c r="BM44" s="901"/>
      <c r="BN44" s="1094">
        <v>15</v>
      </c>
      <c r="BO44" s="2506">
        <v>0</v>
      </c>
      <c r="BP44" s="2522">
        <f t="shared" ref="BP44:BP47" si="8">SUM(BO44*0.42)</f>
        <v>0</v>
      </c>
      <c r="BQ44" s="903"/>
      <c r="BR44" s="2546">
        <v>150</v>
      </c>
      <c r="BS44" s="2524">
        <f t="shared" ref="BS44:BS47" si="9">BQ44*BR44*BK44</f>
        <v>0</v>
      </c>
      <c r="BT44" s="903"/>
      <c r="BU44" s="2546">
        <v>51</v>
      </c>
      <c r="BV44" s="2502">
        <f t="shared" ref="BV44:BV45" si="10">BT44*BU44*BK44</f>
        <v>0</v>
      </c>
      <c r="BW44" s="2503"/>
      <c r="BX44" s="904">
        <v>0</v>
      </c>
      <c r="BY44" s="2512">
        <f t="shared" si="6"/>
        <v>0</v>
      </c>
      <c r="BZ44" s="2548">
        <f t="shared" si="7"/>
        <v>0</v>
      </c>
    </row>
    <row r="45" spans="1:78" x14ac:dyDescent="0.25">
      <c r="A45" s="1862"/>
      <c r="B45" s="1863"/>
      <c r="C45" s="17"/>
      <c r="D45" s="1864">
        <v>38000</v>
      </c>
      <c r="E45" s="1865">
        <f>IF('Cover Sheet and Summary'!$I$13="no",D45,SUM(D45,(D45*'Cover Sheet and Summary'!$H$13/100)))</f>
        <v>38000</v>
      </c>
      <c r="F45" s="1848">
        <f>IF(AND($J$34=$J$35,$I$34&lt;7,$I$35&lt;7),$I$35-$I$34+1,IF(AND($J$34=$J$35,$I$34&lt;7,$I$35&gt;=7),7-$I$34,IF(AND($J$34=$J$35,$I$34&gt;=7,$I$35&gt;=7),$I$35-$I$34+1,IF(AND($J$35&gt;$J$34,$I$34&gt;=7,$I$35&gt;7),7-$I$34+12,IF(AND($J511&gt;$J$34,$I$34&lt;7,$I$35&gt;=7),7-$I$34,IF(AND($J$35&gt;$J$34,$I$34&gt;=7,$I$35&lt;7),12-$I$34+1+$I$35,IF(AND($J$35&gt;$J$34,$I$34&lt;7,$I$35&lt;7),7-$I$34,IF(AND($J$35&gt;$J$34,$I$34&gt;=7,$I$35&gt;=7),12-$I$34+7))))))))</f>
        <v>10</v>
      </c>
      <c r="G45" s="2371"/>
      <c r="H45" s="1849">
        <f>F45/12*G45</f>
        <v>0</v>
      </c>
      <c r="I45" s="2362">
        <v>0</v>
      </c>
      <c r="J45" s="1851">
        <f>ROUNDDOWN(L45-I45,0)</f>
        <v>0</v>
      </c>
      <c r="K45" s="1872"/>
      <c r="L45" s="1613">
        <f>ROUNDDOWN((E45*F45*G45/12),0)</f>
        <v>0</v>
      </c>
      <c r="M45" s="1297"/>
      <c r="N45" s="328"/>
      <c r="Q45" s="2"/>
      <c r="T45"/>
      <c r="BF45" s="2084"/>
      <c r="BG45" s="905"/>
      <c r="BH45" s="905"/>
      <c r="BI45" s="901"/>
      <c r="BJ45" s="905"/>
      <c r="BK45" s="2533"/>
      <c r="BL45" s="903"/>
      <c r="BM45" s="901"/>
      <c r="BN45" s="1094">
        <v>15</v>
      </c>
      <c r="BO45" s="2506">
        <f>SUM(BM45,BN45)*BL45*BJ45*BI45</f>
        <v>0</v>
      </c>
      <c r="BP45" s="2522">
        <f>SUM(BO45*0.42)</f>
        <v>0</v>
      </c>
      <c r="BQ45" s="903"/>
      <c r="BR45" s="2546">
        <v>150</v>
      </c>
      <c r="BS45" s="2524">
        <f t="shared" si="9"/>
        <v>0</v>
      </c>
      <c r="BT45" s="903">
        <v>0</v>
      </c>
      <c r="BU45" s="2546">
        <v>51</v>
      </c>
      <c r="BV45" s="2502">
        <f t="shared" si="10"/>
        <v>0</v>
      </c>
      <c r="BW45" s="2503"/>
      <c r="BX45" s="904"/>
      <c r="BY45" s="2512">
        <f t="shared" si="6"/>
        <v>0</v>
      </c>
      <c r="BZ45" s="2548">
        <f t="shared" si="7"/>
        <v>0</v>
      </c>
    </row>
    <row r="46" spans="1:78" x14ac:dyDescent="0.25">
      <c r="A46" s="1281"/>
      <c r="B46" s="1282"/>
      <c r="C46" s="1283"/>
      <c r="D46" s="1283"/>
      <c r="E46" s="325">
        <f>IF($BG$1=FALSE,E45,SUM(E45,(E45*'Cover Sheet and Summary'!$H$13/100)))</f>
        <v>39140</v>
      </c>
      <c r="F46" s="1807">
        <f>IF(AND($J$35=$J$34,$I$34&gt;=7),0,IF(AND($J$35=$J$34,$I$35&lt;=12),$I$35-7+1,IF(AND($J$35=$J$34,$I$35-$I$34&lt;=6),0,IF(AND($J$35=$J$34,$I$35&lt;7),0,IF(AND($J$35=$J$34,$I$35&gt;=7),$I$35-7+1,IF(AND($J$35&gt;$J$34,$I$34&lt;7,$I$35&lt;7),12-7+$I$35+1,IF(AND($J$35&gt;$J$34,$I$34&lt;7,$I$35&gt;=7),$I$35-7+1,IF(AND($J$35&gt;$J$34,$I$34&gt;=7,$I$35&lt;7),0,IF(AND($J$35&gt;$J$34,$I$34&gt;=7,$I$35&gt;=7),$I$35-7+1)))))))))</f>
        <v>2</v>
      </c>
      <c r="G46" s="1955">
        <f>G45</f>
        <v>0</v>
      </c>
      <c r="H46" s="1294">
        <f>F46/12*G46</f>
        <v>0</v>
      </c>
      <c r="I46" s="2297">
        <v>0</v>
      </c>
      <c r="J46" s="1295">
        <f>ROUNDDOWN(L46-I46,0)</f>
        <v>0</v>
      </c>
      <c r="K46" s="1872"/>
      <c r="L46" s="1296">
        <f>ROUNDDOWN((E46*F46*G46/12),0)</f>
        <v>0</v>
      </c>
      <c r="M46" s="1298">
        <f>SUM(L45,L46)</f>
        <v>0</v>
      </c>
      <c r="N46" s="328"/>
      <c r="Q46" s="2"/>
      <c r="T46"/>
      <c r="BF46" s="2084"/>
      <c r="BG46" s="905"/>
      <c r="BH46" s="905"/>
      <c r="BI46" s="901"/>
      <c r="BJ46" s="905"/>
      <c r="BK46" s="2533"/>
      <c r="BL46" s="903"/>
      <c r="BM46" s="901"/>
      <c r="BN46" s="1094">
        <v>15</v>
      </c>
      <c r="BO46" s="2506">
        <f t="shared" ref="BO46:BO47" si="11">SUM(BM46,BN46)*BL46*BJ46*BI46</f>
        <v>0</v>
      </c>
      <c r="BP46" s="2522">
        <f t="shared" si="8"/>
        <v>0</v>
      </c>
      <c r="BQ46" s="903"/>
      <c r="BR46" s="2546">
        <v>150</v>
      </c>
      <c r="BS46" s="2524">
        <f t="shared" si="9"/>
        <v>0</v>
      </c>
      <c r="BT46" s="903"/>
      <c r="BU46" s="2546">
        <v>51</v>
      </c>
      <c r="BV46" s="2502">
        <f>BT46*BU46*BK46</f>
        <v>0</v>
      </c>
      <c r="BW46" s="2503"/>
      <c r="BX46" s="904"/>
      <c r="BY46" s="2512">
        <f t="shared" si="6"/>
        <v>0</v>
      </c>
      <c r="BZ46" s="2548">
        <f t="shared" si="7"/>
        <v>0</v>
      </c>
    </row>
    <row r="47" spans="1:78" ht="15.75" thickBot="1" x14ac:dyDescent="0.3">
      <c r="A47" s="1866"/>
      <c r="B47" s="1853"/>
      <c r="C47" s="1867"/>
      <c r="D47" s="1867"/>
      <c r="E47" s="2744" t="s">
        <v>40</v>
      </c>
      <c r="F47" s="2744"/>
      <c r="G47" s="2744"/>
      <c r="H47" s="2745"/>
      <c r="I47" s="1854">
        <f>ROUNDDOWN(SUM(I45,I46)*$B$125,0)</f>
        <v>0</v>
      </c>
      <c r="J47" s="1854">
        <f>ROUNDDOWN(SUM(J45,J46)*$B$125,0)</f>
        <v>0</v>
      </c>
      <c r="K47" s="1873"/>
      <c r="L47" s="1854">
        <f>ROUNDDOWN(SUM(L45,L46)*$B$125,0)</f>
        <v>0</v>
      </c>
      <c r="M47" s="1868"/>
      <c r="N47" s="329"/>
      <c r="Q47" s="2"/>
      <c r="T47"/>
      <c r="BF47" s="2084"/>
      <c r="BG47" s="905"/>
      <c r="BH47" s="905"/>
      <c r="BI47" s="901"/>
      <c r="BJ47" s="905"/>
      <c r="BK47" s="2533"/>
      <c r="BL47" s="903"/>
      <c r="BM47" s="901"/>
      <c r="BN47" s="1094">
        <v>15</v>
      </c>
      <c r="BO47" s="2506">
        <f t="shared" si="11"/>
        <v>0</v>
      </c>
      <c r="BP47" s="2522">
        <f t="shared" si="8"/>
        <v>0</v>
      </c>
      <c r="BQ47" s="903"/>
      <c r="BR47" s="2546">
        <v>150</v>
      </c>
      <c r="BS47" s="2524">
        <f t="shared" si="9"/>
        <v>0</v>
      </c>
      <c r="BT47" s="903"/>
      <c r="BU47" s="2546">
        <v>51</v>
      </c>
      <c r="BV47" s="2502">
        <f t="shared" ref="BV47" si="12">BT47*BU47*BK47</f>
        <v>0</v>
      </c>
      <c r="BW47" s="2503"/>
      <c r="BX47" s="904"/>
      <c r="BY47" s="2512">
        <f t="shared" si="6"/>
        <v>0</v>
      </c>
      <c r="BZ47" s="2548">
        <f t="shared" si="7"/>
        <v>0</v>
      </c>
    </row>
    <row r="48" spans="1:78" ht="15" customHeight="1" thickBot="1" x14ac:dyDescent="0.3">
      <c r="A48" s="1862"/>
      <c r="B48" s="1863"/>
      <c r="C48" s="17"/>
      <c r="D48" s="1864">
        <v>49220</v>
      </c>
      <c r="E48" s="1865">
        <f>IF('Cover Sheet and Summary'!$I$13="no",D48,SUM(D48,(D48*'Cover Sheet and Summary'!$H$13/100)))</f>
        <v>49220</v>
      </c>
      <c r="F48" s="1848">
        <f>IF(AND($J$34=$J$35,$I$34&lt;7,$I$35&lt;7),$I$35-$I$34+1,IF(AND($J$34=$J$35,$I$34&lt;7,$I$35&gt;=7),7-$I$34,IF(AND($J$34=$J$35,$I$34&gt;=7,$I$35&gt;=7),$I$35-$I$34+1,IF(AND($J$35&gt;$J$34,$I$34&gt;=7,$I$35&gt;7),7-$I$34+12,IF(AND($J514&gt;$J$34,$I$34&lt;7,$I$35&gt;=7),7-$I$34,IF(AND($J$35&gt;$J$34,$I$34&gt;=7,$I$35&lt;7),12-$I$34+1+$I$35,IF(AND($J$35&gt;$J$34,$I$34&lt;7,$I$35&lt;7),7-$I$34,IF(AND($J$35&gt;$J$34,$I$34&gt;=7,$I$35&gt;=7),12-$I$34+7))))))))</f>
        <v>10</v>
      </c>
      <c r="G48" s="2371"/>
      <c r="H48" s="1849">
        <f>F48/12*G48</f>
        <v>0</v>
      </c>
      <c r="I48" s="2362">
        <v>0</v>
      </c>
      <c r="J48" s="1851">
        <f>ROUNDDOWN(L48-I48,0)</f>
        <v>0</v>
      </c>
      <c r="K48" s="1872"/>
      <c r="L48" s="1613">
        <f>ROUNDDOWN((E48*F48*G48/12),0)</f>
        <v>0</v>
      </c>
      <c r="M48" s="1297"/>
      <c r="N48" s="328"/>
      <c r="Q48" s="2"/>
      <c r="T48"/>
      <c r="BF48" s="923"/>
      <c r="BG48" s="2528"/>
      <c r="BH48" s="2528"/>
      <c r="BI48" s="2389"/>
      <c r="BJ48" s="2528"/>
      <c r="BK48" s="2390"/>
      <c r="BL48" s="2536"/>
      <c r="BM48" s="2389"/>
      <c r="BN48" s="2528"/>
      <c r="BO48" s="2532"/>
      <c r="BP48" s="2390"/>
      <c r="BQ48" s="2536"/>
      <c r="BR48" s="2528"/>
      <c r="BS48" s="2538"/>
      <c r="BT48" s="1951"/>
      <c r="BU48" s="723"/>
      <c r="BV48" s="1180"/>
      <c r="BW48" s="2540" t="s">
        <v>327</v>
      </c>
      <c r="BX48" s="2529"/>
      <c r="BY48" s="2541"/>
      <c r="BZ48" s="2543">
        <f>SUM(BZ42:BZ47)</f>
        <v>0</v>
      </c>
    </row>
    <row r="49" spans="1:79" x14ac:dyDescent="0.25">
      <c r="A49" s="1281"/>
      <c r="B49" s="1282"/>
      <c r="C49" s="1283"/>
      <c r="D49" s="1283"/>
      <c r="E49" s="325">
        <f>IF($BG$1=FALSE,E48,SUM(E48,(E48*'Cover Sheet and Summary'!$H$13/100)))</f>
        <v>50696.6</v>
      </c>
      <c r="F49" s="1807">
        <f>IF(AND($J$35=$J$34,$I$34&gt;=7),0,IF(AND($J$35=$J$34,$I$35&lt;=12),$I$35-7+1,IF(AND($J$35=$J$34,$I$35-$I$34&lt;=6),0,IF(AND($J$35=$J$34,$I$35&lt;7),0,IF(AND($J$35=$J$34,$I$35&gt;=7),$I$35-7+1,IF(AND($J$35&gt;$J$34,$I$34&lt;7,$I$35&lt;7),12-7+$I$35+1,IF(AND($J$35&gt;$J$34,$I$34&lt;7,$I$35&gt;=7),$I$35-7+1,IF(AND($J$35&gt;$J$34,$I$34&gt;=7,$I$35&lt;7),0,IF(AND($J$35&gt;$J$34,$I$34&gt;=7,$I$35&gt;=7),$I$35-7+1)))))))))</f>
        <v>2</v>
      </c>
      <c r="G49" s="1955">
        <f>G48</f>
        <v>0</v>
      </c>
      <c r="H49" s="1294">
        <f>F49/12*G49</f>
        <v>0</v>
      </c>
      <c r="I49" s="2297">
        <v>0</v>
      </c>
      <c r="J49" s="1295">
        <f>ROUNDDOWN(L49-I49,0)</f>
        <v>0</v>
      </c>
      <c r="K49" s="1872"/>
      <c r="L49" s="1296">
        <f>ROUNDDOWN((E49*F49*G49/12),0)</f>
        <v>0</v>
      </c>
      <c r="M49" s="1298">
        <f>SUM(L48,L49)</f>
        <v>0</v>
      </c>
      <c r="N49" s="328"/>
      <c r="Q49" s="2"/>
      <c r="T49"/>
      <c r="BF49" s="243"/>
      <c r="BG49" s="2519"/>
      <c r="BH49" s="2519"/>
      <c r="BI49" s="2569"/>
      <c r="BJ49" s="712"/>
      <c r="BK49" s="714"/>
      <c r="BL49" s="2531"/>
      <c r="BM49" s="712"/>
      <c r="BN49" s="712"/>
      <c r="BO49" s="712"/>
      <c r="BP49" s="714"/>
      <c r="BQ49" s="2531"/>
      <c r="BR49" s="712"/>
      <c r="BS49" s="714"/>
      <c r="BT49" s="2531"/>
      <c r="BU49" s="712"/>
      <c r="BV49" s="714"/>
      <c r="BW49" s="712"/>
      <c r="BX49" s="712"/>
      <c r="BY49" s="714"/>
      <c r="BZ49" s="2354"/>
    </row>
    <row r="50" spans="1:79" ht="15.75" thickBot="1" x14ac:dyDescent="0.3">
      <c r="A50" s="1866"/>
      <c r="B50" s="1853"/>
      <c r="C50" s="1867"/>
      <c r="D50" s="1867"/>
      <c r="E50" s="2744" t="s">
        <v>40</v>
      </c>
      <c r="F50" s="2744"/>
      <c r="G50" s="2744"/>
      <c r="H50" s="2745"/>
      <c r="I50" s="1854">
        <f>ROUNDDOWN(SUM(I48,I49)*$B$125,0)</f>
        <v>0</v>
      </c>
      <c r="J50" s="1854">
        <f>ROUNDDOWN(SUM(J48,J49)*$B$125,0)</f>
        <v>0</v>
      </c>
      <c r="K50" s="1873"/>
      <c r="L50" s="1854">
        <f>ROUNDDOWN(SUM(L48,L49)*$B$125,0)</f>
        <v>0</v>
      </c>
      <c r="M50" s="1870"/>
      <c r="N50" s="329"/>
      <c r="Q50" s="2"/>
      <c r="T50"/>
      <c r="BF50" s="2084"/>
      <c r="BG50" s="897"/>
      <c r="BH50" s="897"/>
      <c r="BI50" s="922"/>
      <c r="BJ50" s="897"/>
      <c r="BK50" s="2516"/>
      <c r="BL50" s="2843" t="s">
        <v>174</v>
      </c>
      <c r="BM50" s="2844"/>
      <c r="BN50" s="2844"/>
      <c r="BO50" s="2844"/>
      <c r="BP50" s="2845"/>
      <c r="BQ50" s="2843" t="s">
        <v>361</v>
      </c>
      <c r="BR50" s="2844"/>
      <c r="BS50" s="2845"/>
      <c r="BT50" s="2843" t="s">
        <v>183</v>
      </c>
      <c r="BU50" s="2844"/>
      <c r="BV50" s="2845"/>
      <c r="BW50" s="2846" t="s">
        <v>3</v>
      </c>
      <c r="BX50" s="2846"/>
      <c r="BY50" s="2847"/>
      <c r="BZ50" s="2539" t="s">
        <v>36</v>
      </c>
    </row>
    <row r="51" spans="1:79" x14ac:dyDescent="0.25">
      <c r="A51" s="1862"/>
      <c r="B51" s="1863"/>
      <c r="C51" s="17"/>
      <c r="D51" s="1864">
        <v>38000</v>
      </c>
      <c r="E51" s="1865">
        <f>IF('Cover Sheet and Summary'!$I$13="no",D51,SUM(D51,(D51*'Cover Sheet and Summary'!$H$13/100)))</f>
        <v>38000</v>
      </c>
      <c r="F51" s="1848">
        <f>IF(AND($J$34=$J$35,$I$34&lt;7,$I$35&lt;7),$I$35-$I$34+1,IF(AND($J$34=$J$35,$I$34&lt;7,$I$35&gt;=7),7-$I$34,IF(AND($J$34=$J$35,$I$34&gt;=7,$I$35&gt;=7),$I$35-$I$34+1,IF(AND($J$35&gt;$J$34,$I$34&gt;=7,$I$35&gt;7),7-$I$34+12,IF(AND($J517&gt;$J$34,$I$34&lt;7,$I$35&gt;=7),7-$I$34,IF(AND($J$35&gt;$J$34,$I$34&gt;=7,$I$35&lt;7),12-$I$34+1+$I$35,IF(AND($J$35&gt;$J$34,$I$34&lt;7,$I$35&lt;7),7-$I$34,IF(AND($J$35&gt;$J$34,$I$34&gt;=7,$I$35&gt;=7),12-$I$34+7))))))))</f>
        <v>10</v>
      </c>
      <c r="G51" s="2372">
        <v>0</v>
      </c>
      <c r="H51" s="1849">
        <f>F51/12*G51</f>
        <v>0</v>
      </c>
      <c r="I51" s="2362">
        <v>0</v>
      </c>
      <c r="J51" s="1851">
        <f>ROUNDDOWN(L51-I51,0)</f>
        <v>0</v>
      </c>
      <c r="K51" s="1872"/>
      <c r="L51" s="1613">
        <f>ROUNDDOWN((E51*F51*G51/12),0)</f>
        <v>0</v>
      </c>
      <c r="M51" s="1297"/>
      <c r="N51" s="328"/>
      <c r="Q51" s="2"/>
      <c r="T51"/>
      <c r="BF51" s="922" t="s">
        <v>58</v>
      </c>
      <c r="BG51" s="897"/>
      <c r="BH51" s="897"/>
      <c r="BI51" s="922"/>
      <c r="BJ51" s="897"/>
      <c r="BK51" s="2516"/>
      <c r="BL51" s="922"/>
      <c r="BM51" s="2507" t="s">
        <v>209</v>
      </c>
      <c r="BN51" s="1137" t="s">
        <v>184</v>
      </c>
      <c r="BO51" s="2515"/>
      <c r="BP51" s="2516"/>
      <c r="BQ51" s="922"/>
      <c r="BR51" s="2515"/>
      <c r="BS51" s="2516"/>
      <c r="BT51" s="922"/>
      <c r="BU51" s="2515"/>
      <c r="BV51" s="2516"/>
      <c r="BW51" s="2515"/>
      <c r="BX51" s="897"/>
      <c r="BY51" s="2516"/>
      <c r="BZ51" s="2354"/>
    </row>
    <row r="52" spans="1:79" ht="15.75" thickBot="1" x14ac:dyDescent="0.3">
      <c r="A52" s="1281"/>
      <c r="B52" s="1282"/>
      <c r="C52" s="1283"/>
      <c r="D52" s="1283"/>
      <c r="E52" s="325">
        <f>IF($BG$1=FALSE,E51,SUM(E51,(E51*'Cover Sheet and Summary'!$H$13/100)))</f>
        <v>39140</v>
      </c>
      <c r="F52" s="1807">
        <f>IF(AND($J$35=$J$34,$I$34&gt;=7),0,IF(AND($J$35=$J$34,$I$35&lt;=12),$I$35-7+1,IF(AND($J$35=$J$34,$I$35-$I$34&lt;=6),0,IF(AND($J$35=$J$34,$I$35&lt;7),0,IF(AND($J$35=$J$34,$I$35&gt;=7),$I$35-7+1,IF(AND($J$35&gt;$J$34,$I$34&lt;7,$I$35&lt;7),12-7+$I$35+1,IF(AND($J$35&gt;$J$34,$I$34&lt;7,$I$35&gt;=7),$I$35-7+1,IF(AND($J$35&gt;$J$34,$I$34&gt;=7,$I$35&lt;7),0,IF(AND($J$35&gt;$J$34,$I$34&gt;=7,$I$35&gt;=7),$I$35-7+1)))))))))</f>
        <v>2</v>
      </c>
      <c r="G52" s="1955">
        <f>G51</f>
        <v>0</v>
      </c>
      <c r="H52" s="1294">
        <f>F52/12*G52</f>
        <v>0</v>
      </c>
      <c r="I52" s="2297">
        <v>0</v>
      </c>
      <c r="J52" s="1295">
        <f>ROUNDDOWN(L52-I52,0)</f>
        <v>0</v>
      </c>
      <c r="K52" s="1872"/>
      <c r="L52" s="1296">
        <f>ROUNDDOWN((E52*F52*G52/12),0)</f>
        <v>0</v>
      </c>
      <c r="M52" s="1298">
        <f>SUM(L51,L52)</f>
        <v>0</v>
      </c>
      <c r="N52" s="328"/>
      <c r="Q52" s="2"/>
      <c r="T52"/>
      <c r="BF52" s="243"/>
      <c r="BG52" s="2515" t="s">
        <v>56</v>
      </c>
      <c r="BH52" s="2515" t="s">
        <v>319</v>
      </c>
      <c r="BI52" s="2558" t="s">
        <v>340</v>
      </c>
      <c r="BJ52" s="2559" t="s">
        <v>303</v>
      </c>
      <c r="BK52" s="2560" t="s">
        <v>205</v>
      </c>
      <c r="BL52" s="2558" t="s">
        <v>366</v>
      </c>
      <c r="BM52" s="2559" t="s">
        <v>176</v>
      </c>
      <c r="BN52" s="2554" t="s">
        <v>207</v>
      </c>
      <c r="BO52" s="2554" t="s">
        <v>364</v>
      </c>
      <c r="BP52" s="2555" t="s">
        <v>365</v>
      </c>
      <c r="BQ52" s="2558" t="s">
        <v>206</v>
      </c>
      <c r="BR52" s="2559" t="s">
        <v>362</v>
      </c>
      <c r="BS52" s="2563" t="s">
        <v>15</v>
      </c>
      <c r="BT52" s="2558" t="s">
        <v>363</v>
      </c>
      <c r="BU52" s="2559" t="s">
        <v>362</v>
      </c>
      <c r="BV52" s="2555" t="s">
        <v>208</v>
      </c>
      <c r="BW52" s="2574" t="s">
        <v>204</v>
      </c>
      <c r="BX52" s="2554" t="s">
        <v>3</v>
      </c>
      <c r="BY52" s="2555" t="s">
        <v>15</v>
      </c>
      <c r="BZ52" s="2579"/>
    </row>
    <row r="53" spans="1:79" ht="15.75" thickBot="1" x14ac:dyDescent="0.3">
      <c r="A53" s="1866"/>
      <c r="B53" s="1853"/>
      <c r="C53" s="1867"/>
      <c r="D53" s="1867"/>
      <c r="E53" s="2744" t="s">
        <v>40</v>
      </c>
      <c r="F53" s="2744"/>
      <c r="G53" s="2744"/>
      <c r="H53" s="2745"/>
      <c r="I53" s="1854">
        <f>ROUNDDOWN(SUM(I51,I52)*$B$125,0)</f>
        <v>0</v>
      </c>
      <c r="J53" s="1854">
        <f>ROUNDDOWN(SUM(J51,J52)*$B$125,0)</f>
        <v>0</v>
      </c>
      <c r="K53" s="1873"/>
      <c r="L53" s="1854">
        <f>ROUNDDOWN(SUM(L51,L52)*$B$125,0)</f>
        <v>0</v>
      </c>
      <c r="M53" s="1870"/>
      <c r="N53" s="329"/>
      <c r="Q53" s="2"/>
      <c r="T53"/>
      <c r="BF53" s="2084"/>
      <c r="BG53" s="1093" t="s">
        <v>171</v>
      </c>
      <c r="BH53" s="1253"/>
      <c r="BI53" s="2556"/>
      <c r="BJ53" s="1217">
        <v>0</v>
      </c>
      <c r="BK53" s="2387">
        <v>0</v>
      </c>
      <c r="BL53" s="2387">
        <v>0</v>
      </c>
      <c r="BM53" s="2387">
        <v>0</v>
      </c>
      <c r="BN53" s="2388">
        <v>15</v>
      </c>
      <c r="BO53" s="2549">
        <v>0</v>
      </c>
      <c r="BP53" s="2570">
        <f>SUM(BO53*0.42)</f>
        <v>0</v>
      </c>
      <c r="BQ53" s="2387"/>
      <c r="BR53" s="2564">
        <v>150</v>
      </c>
      <c r="BS53" s="2571">
        <f>BQ53*BR53*BK53</f>
        <v>0</v>
      </c>
      <c r="BT53" s="2387">
        <v>0</v>
      </c>
      <c r="BU53" s="2564">
        <v>51</v>
      </c>
      <c r="BV53" s="2572">
        <f>BT53*BU53*BK53</f>
        <v>0</v>
      </c>
      <c r="BW53" s="1850">
        <v>0</v>
      </c>
      <c r="BX53" s="1850">
        <v>0</v>
      </c>
      <c r="BY53" s="2573">
        <f t="shared" ref="BY53:BY57" si="13">SUM(BW53:BX53)</f>
        <v>0</v>
      </c>
      <c r="BZ53" s="2580">
        <f t="shared" ref="BZ53:BZ57" si="14">BP53+BS53+BV53+BY53</f>
        <v>0</v>
      </c>
    </row>
    <row r="54" spans="1:79" x14ac:dyDescent="0.25">
      <c r="A54" s="1862"/>
      <c r="B54" s="1863"/>
      <c r="C54" s="17"/>
      <c r="D54" s="1864"/>
      <c r="E54" s="1871">
        <f>IF('Cover Sheet and Summary'!$I$13="no",D54,SUM(D54,(D54*'Cover Sheet and Summary'!$H$13/100)))</f>
        <v>0</v>
      </c>
      <c r="F54" s="1848">
        <f>IF(AND($J$34=$J$35,$I$34&lt;7,$I$35&lt;7),$I$35-$I$34+1,IF(AND($J$34=$J$35,$I$34&lt;7,$I$35&gt;=7),7-$I$34,IF(AND($J$34=$J$35,$I$34&gt;=7,$I$35&gt;=7),$I$35-$I$34+1,IF(AND($J$35&gt;$J$34,$I$34&gt;=7,$I$35&gt;7),7-$I$34+12,IF(AND($J520&gt;$J$34,$I$34&lt;7,$I$35&gt;=7),7-$I$34,IF(AND($J$35&gt;$J$34,$I$34&gt;=7,$I$35&lt;7),12-$I$34+1+$I$35,IF(AND($J$35&gt;$J$34,$I$34&lt;7,$I$35&lt;7),7-$I$34,IF(AND($J$35&gt;$J$34,$I$34&gt;=7,$I$35&gt;=7),12-$I$34+7))))))))</f>
        <v>10</v>
      </c>
      <c r="G54" s="2373">
        <v>0</v>
      </c>
      <c r="H54" s="1857">
        <f>F54/12*G54</f>
        <v>0</v>
      </c>
      <c r="I54" s="2362">
        <v>0</v>
      </c>
      <c r="J54" s="1851">
        <f>ROUNDDOWN(L54-I54,0)</f>
        <v>0</v>
      </c>
      <c r="K54" s="1872"/>
      <c r="L54" s="1613">
        <f>ROUNDDOWN((E54*F54*G54/12),0)</f>
        <v>0</v>
      </c>
      <c r="M54" s="1297"/>
      <c r="N54" s="328">
        <v>0</v>
      </c>
      <c r="T54"/>
      <c r="BF54" s="2084"/>
      <c r="BG54" s="1093" t="s">
        <v>172</v>
      </c>
      <c r="BH54" s="1253"/>
      <c r="BI54" s="2395"/>
      <c r="BJ54" s="905"/>
      <c r="BK54" s="901"/>
      <c r="BL54" s="901"/>
      <c r="BM54" s="901"/>
      <c r="BN54" s="1094">
        <v>15</v>
      </c>
      <c r="BO54" s="2506">
        <v>0</v>
      </c>
      <c r="BP54" s="2521">
        <f t="shared" ref="BP54:BP57" si="15">SUM(BO54*0.42)</f>
        <v>0</v>
      </c>
      <c r="BQ54" s="901"/>
      <c r="BR54" s="2546">
        <v>150</v>
      </c>
      <c r="BS54" s="2545">
        <f t="shared" ref="BS54:BS57" si="16">BQ54*BR54*BK54</f>
        <v>0</v>
      </c>
      <c r="BT54" s="901"/>
      <c r="BU54" s="2546">
        <v>51</v>
      </c>
      <c r="BV54" s="2547">
        <f t="shared" ref="BV54:BV55" si="17">BT54*BU54*BK54</f>
        <v>0</v>
      </c>
      <c r="BW54" s="904"/>
      <c r="BX54" s="904">
        <v>0</v>
      </c>
      <c r="BY54" s="2511">
        <f t="shared" si="13"/>
        <v>0</v>
      </c>
      <c r="BZ54" s="2580">
        <f t="shared" si="14"/>
        <v>0</v>
      </c>
    </row>
    <row r="55" spans="1:79" x14ac:dyDescent="0.25">
      <c r="A55" s="1281">
        <f>IF(I34&lt;&gt;7,A54,"")</f>
        <v>0</v>
      </c>
      <c r="B55" s="1282"/>
      <c r="C55" s="1283"/>
      <c r="D55" s="1283"/>
      <c r="E55" s="1830">
        <f>IF($BG$1=FALSE,E54,SUM(E54,(E54*'Cover Sheet and Summary'!$H$13/100)))</f>
        <v>0</v>
      </c>
      <c r="F55" s="1807">
        <f>IF(AND($J$35=$J$34,$I$34&gt;=7),0,IF(AND($J$35=$J$34,$I$35&lt;=12),$I$35-7+1,IF(AND($J$35=$J$34,$I$35-$I$34&lt;=6),0,IF(AND($J$35=$J$34,$I$35&lt;7),0,IF(AND($J$35=$J$34,$I$35&gt;=7),$I$35-7+1,IF(AND($J$35&gt;$J$34,$I$34&lt;7,$I$35&lt;7),12-7+$I$35+1,IF(AND($J$35&gt;$J$34,$I$34&lt;7,$I$35&gt;=7),$I$35-7+1,IF(AND($J$35&gt;$J$34,$I$34&gt;=7,$I$35&lt;7),0,IF(AND($J$35&gt;$J$34,$I$34&gt;=7,$I$35&gt;=7),$I$35-7+1)))))))))</f>
        <v>2</v>
      </c>
      <c r="G55" s="1955">
        <f>G54</f>
        <v>0</v>
      </c>
      <c r="H55" s="1831">
        <f>F55/12*G55</f>
        <v>0</v>
      </c>
      <c r="I55" s="2297">
        <v>0</v>
      </c>
      <c r="J55" s="1295">
        <f>ROUNDDOWN(L55-I55,0)</f>
        <v>0</v>
      </c>
      <c r="K55" s="1872"/>
      <c r="L55" s="1296">
        <f>ROUNDDOWN((E55*F55*G55/12),0)</f>
        <v>0</v>
      </c>
      <c r="M55" s="1298">
        <f>SUM(L54,L55)</f>
        <v>0</v>
      </c>
      <c r="N55" s="328"/>
      <c r="T55"/>
      <c r="BF55" s="2084"/>
      <c r="BG55" s="905"/>
      <c r="BH55" s="905"/>
      <c r="BI55" s="901"/>
      <c r="BJ55" s="905"/>
      <c r="BK55" s="901"/>
      <c r="BL55" s="901"/>
      <c r="BM55" s="901"/>
      <c r="BN55" s="1094">
        <v>15</v>
      </c>
      <c r="BO55" s="2506">
        <f>SUM(BM55,BN55)*BL55*BJ55*BI55</f>
        <v>0</v>
      </c>
      <c r="BP55" s="2521">
        <f t="shared" si="15"/>
        <v>0</v>
      </c>
      <c r="BQ55" s="901"/>
      <c r="BR55" s="2546">
        <v>150</v>
      </c>
      <c r="BS55" s="2545">
        <f t="shared" si="16"/>
        <v>0</v>
      </c>
      <c r="BT55" s="901">
        <v>0</v>
      </c>
      <c r="BU55" s="2546">
        <v>51</v>
      </c>
      <c r="BV55" s="2547">
        <f t="shared" si="17"/>
        <v>0</v>
      </c>
      <c r="BW55" s="904"/>
      <c r="BX55" s="904"/>
      <c r="BY55" s="2511">
        <f t="shared" si="13"/>
        <v>0</v>
      </c>
      <c r="BZ55" s="2580">
        <f t="shared" si="14"/>
        <v>0</v>
      </c>
    </row>
    <row r="56" spans="1:79" ht="15.75" thickBot="1" x14ac:dyDescent="0.3">
      <c r="A56" s="1866"/>
      <c r="B56" s="1853"/>
      <c r="C56" s="1867"/>
      <c r="D56" s="1867"/>
      <c r="E56" s="2744" t="s">
        <v>40</v>
      </c>
      <c r="F56" s="2744"/>
      <c r="G56" s="2744"/>
      <c r="H56" s="2745"/>
      <c r="I56" s="1854">
        <f>ROUNDDOWN(SUM(I54,I55)*$B$125,0)</f>
        <v>0</v>
      </c>
      <c r="J56" s="1854">
        <f>ROUNDDOWN(SUM(J54,J55)*$B$125,0)</f>
        <v>0</v>
      </c>
      <c r="K56" s="1873"/>
      <c r="L56" s="1861">
        <f>ROUNDDOWN(SUM(L54,L55)*$B$125,0)</f>
        <v>0</v>
      </c>
      <c r="M56" s="1868"/>
      <c r="N56" s="329"/>
      <c r="R56" s="871"/>
      <c r="T56"/>
      <c r="BF56" s="2084"/>
      <c r="BG56" s="905"/>
      <c r="BH56" s="905"/>
      <c r="BI56" s="901"/>
      <c r="BJ56" s="905"/>
      <c r="BK56" s="901"/>
      <c r="BL56" s="901"/>
      <c r="BM56" s="901"/>
      <c r="BN56" s="1094">
        <v>15</v>
      </c>
      <c r="BO56" s="2506">
        <f t="shared" ref="BO56:BO57" si="18">SUM(BM56,BN56)*BL56*BJ56*BI56</f>
        <v>0</v>
      </c>
      <c r="BP56" s="2521">
        <f t="shared" si="15"/>
        <v>0</v>
      </c>
      <c r="BQ56" s="901"/>
      <c r="BR56" s="2546">
        <v>150</v>
      </c>
      <c r="BS56" s="2545">
        <f t="shared" si="16"/>
        <v>0</v>
      </c>
      <c r="BT56" s="901"/>
      <c r="BU56" s="2546">
        <v>51</v>
      </c>
      <c r="BV56" s="2547">
        <f>BT56*BU56*BK56</f>
        <v>0</v>
      </c>
      <c r="BW56" s="904"/>
      <c r="BX56" s="904"/>
      <c r="BY56" s="2511">
        <f t="shared" si="13"/>
        <v>0</v>
      </c>
      <c r="BZ56" s="2580">
        <f t="shared" si="14"/>
        <v>0</v>
      </c>
    </row>
    <row r="57" spans="1:79" ht="15.75" thickBot="1" x14ac:dyDescent="0.3">
      <c r="A57" s="1862"/>
      <c r="B57" s="1863"/>
      <c r="C57" s="17"/>
      <c r="D57" s="1864"/>
      <c r="E57" s="1865">
        <f>IF('Cover Sheet and Summary'!$I$13="no",D57,SUM(D57,(D57*'Cover Sheet and Summary'!$H$13/100)))</f>
        <v>0</v>
      </c>
      <c r="F57" s="1848">
        <f>IF(AND($J$34=$J$35,$I$34&lt;7,$I$35&lt;7),$I$35-$I$34+1,IF(AND($J$34=$J$35,$I$34&lt;7,$I$35&gt;=7),7-$I$34,IF(AND($J$34=$J$35,$I$34&gt;=7,$I$35&gt;=7),$I$35-$I$34+1,IF(AND($J$35&gt;$J$34,$I$34&gt;=7,$I$35&gt;7),7-$I$34+12,IF(AND($J523&gt;$J$34,$I$34&lt;7,$I$35&gt;=7),7-$I$34,IF(AND($J$35&gt;$J$34,$I$34&gt;=7,$I$35&lt;7),12-$I$34+1+$I$35,IF(AND($J$35&gt;$J$34,$I$34&lt;7,$I$35&lt;7),7-$I$34,IF(AND($J$35&gt;$J$34,$I$34&gt;=7,$I$35&gt;=7),12-$I$34+7))))))))</f>
        <v>10</v>
      </c>
      <c r="G57" s="2371">
        <v>0</v>
      </c>
      <c r="H57" s="1849">
        <f>F57/12*G57</f>
        <v>0</v>
      </c>
      <c r="I57" s="2362">
        <v>0</v>
      </c>
      <c r="J57" s="1851">
        <f>ROUNDDOWN(L57-I57,0)</f>
        <v>0</v>
      </c>
      <c r="K57" s="1872"/>
      <c r="L57" s="1613">
        <f>ROUNDDOWN((E57*F57*G57/12),0)</f>
        <v>0</v>
      </c>
      <c r="M57" s="1297"/>
      <c r="N57" s="328"/>
      <c r="R57" s="872"/>
      <c r="T57"/>
      <c r="BF57" s="2084"/>
      <c r="BG57" s="905"/>
      <c r="BH57" s="905"/>
      <c r="BI57" s="901"/>
      <c r="BJ57" s="905"/>
      <c r="BK57" s="901"/>
      <c r="BL57" s="901"/>
      <c r="BM57" s="901"/>
      <c r="BN57" s="1094">
        <v>15</v>
      </c>
      <c r="BO57" s="2506">
        <f t="shared" si="18"/>
        <v>0</v>
      </c>
      <c r="BP57" s="2521">
        <f t="shared" si="15"/>
        <v>0</v>
      </c>
      <c r="BQ57" s="901"/>
      <c r="BR57" s="2546">
        <v>150</v>
      </c>
      <c r="BS57" s="2545">
        <f t="shared" si="16"/>
        <v>0</v>
      </c>
      <c r="BT57" s="901"/>
      <c r="BU57" s="2546">
        <v>51</v>
      </c>
      <c r="BV57" s="2547">
        <f t="shared" ref="BV57" si="19">BT57*BU57*BK57</f>
        <v>0</v>
      </c>
      <c r="BW57" s="2525"/>
      <c r="BX57" s="2525"/>
      <c r="BY57" s="1379">
        <f t="shared" si="13"/>
        <v>0</v>
      </c>
      <c r="BZ57" s="2581">
        <f t="shared" si="14"/>
        <v>0</v>
      </c>
    </row>
    <row r="58" spans="1:79" ht="16.5" thickBot="1" x14ac:dyDescent="0.3">
      <c r="A58" s="1281">
        <f>IF(I34&lt;&gt;7,A57,"")</f>
        <v>0</v>
      </c>
      <c r="B58" s="1282"/>
      <c r="C58" s="1283"/>
      <c r="D58" s="1283"/>
      <c r="E58" s="325">
        <f>IF($BG$1=FALSE,E57,SUM(E57,(E57*'Cover Sheet and Summary'!$H$13/100)))</f>
        <v>0</v>
      </c>
      <c r="F58" s="1807">
        <f>IF(AND($J$35=$J$34,$I$34&gt;=7),0,IF(AND($J$35=$J$34,$I$35&lt;=12),$I$35-7+1,IF(AND($J$35=$J$34,$I$35-$I$34&lt;=6),0,IF(AND($J$35=$J$34,$I$35&lt;7),0,IF(AND($J$35=$J$34,$I$35&gt;=7),$I$35-7+1,IF(AND($J$35&gt;$J$34,$I$34&lt;7,$I$35&lt;7),12-7+$I$35+1,IF(AND($J$35&gt;$J$34,$I$34&lt;7,$I$35&gt;=7),$I$35-7+1,IF(AND($J$35&gt;$J$34,$I$34&gt;=7,$I$35&lt;7),0,IF(AND($J$35&gt;$J$34,$I$34&gt;=7,$I$35&gt;=7),$I$35-7+1)))))))))</f>
        <v>2</v>
      </c>
      <c r="G58" s="1955">
        <f>G57</f>
        <v>0</v>
      </c>
      <c r="H58" s="1294">
        <f>F58/12*G58</f>
        <v>0</v>
      </c>
      <c r="I58" s="2297">
        <v>0</v>
      </c>
      <c r="J58" s="1295">
        <f>ROUNDDOWN(L58-I58,0)</f>
        <v>0</v>
      </c>
      <c r="K58" s="1872"/>
      <c r="L58" s="1296">
        <f>ROUNDDOWN((E58*F58*G58/12),0)</f>
        <v>0</v>
      </c>
      <c r="M58" s="1298">
        <f>SUM(L57,L58)</f>
        <v>0</v>
      </c>
      <c r="N58" s="328"/>
      <c r="R58" s="100"/>
      <c r="T58"/>
      <c r="BF58" s="2084"/>
      <c r="BG58" s="897"/>
      <c r="BH58" s="897"/>
      <c r="BI58" s="2515"/>
      <c r="BJ58" s="897"/>
      <c r="BK58" s="2515"/>
      <c r="BL58" s="2515"/>
      <c r="BM58" s="2515"/>
      <c r="BN58" s="897"/>
      <c r="BO58" s="2515"/>
      <c r="BP58" s="2515"/>
      <c r="BQ58" s="2515"/>
      <c r="BR58" s="897"/>
      <c r="BS58" s="2527"/>
      <c r="BT58" s="897"/>
      <c r="BU58" s="2519"/>
      <c r="BV58" s="2515"/>
      <c r="BW58" s="2575" t="s">
        <v>326</v>
      </c>
      <c r="BX58" s="2576"/>
      <c r="BY58" s="2577"/>
      <c r="BZ58" s="2578">
        <f>SUM(BZ53:BZ57)</f>
        <v>0</v>
      </c>
      <c r="CA58" s="2519"/>
    </row>
    <row r="59" spans="1:79" ht="15.75" thickBot="1" x14ac:dyDescent="0.3">
      <c r="A59" s="1866"/>
      <c r="B59" s="1853"/>
      <c r="C59" s="1867"/>
      <c r="D59" s="1867"/>
      <c r="E59" s="2744" t="s">
        <v>40</v>
      </c>
      <c r="F59" s="2744"/>
      <c r="G59" s="2744"/>
      <c r="H59" s="2745"/>
      <c r="I59" s="1854">
        <f>ROUNDDOWN(SUM(I57,I58)*$B$125,0)</f>
        <v>0</v>
      </c>
      <c r="J59" s="1854">
        <f>ROUNDDOWN(SUM(J57,J58)*$B$125,0)</f>
        <v>0</v>
      </c>
      <c r="K59" s="1873"/>
      <c r="L59" s="1861">
        <f>ROUNDDOWN(SUM(L57,L58)*$B$125,0)</f>
        <v>0</v>
      </c>
      <c r="M59" s="1870"/>
      <c r="N59" s="329"/>
      <c r="R59" s="100"/>
      <c r="T59"/>
      <c r="BF59" s="243"/>
      <c r="BG59" s="2519"/>
      <c r="BH59" s="2519"/>
      <c r="BI59" s="159"/>
      <c r="BJ59" s="2519"/>
      <c r="BK59" s="2519"/>
      <c r="BL59" s="2519"/>
      <c r="BM59" s="2519"/>
      <c r="BN59" s="2519"/>
      <c r="BO59" s="2519"/>
      <c r="BP59" s="2519"/>
      <c r="BQ59" s="2519"/>
      <c r="BR59" s="2519"/>
      <c r="BS59" s="2519"/>
      <c r="BT59" s="2519"/>
      <c r="BU59" s="2519"/>
      <c r="BV59" s="2519"/>
      <c r="BW59" s="2519"/>
      <c r="BX59" s="2519"/>
      <c r="BY59" s="2519"/>
      <c r="BZ59" s="2354"/>
      <c r="CA59" s="2519"/>
    </row>
    <row r="60" spans="1:79" ht="16.5" thickBot="1" x14ac:dyDescent="0.3">
      <c r="A60" s="1862"/>
      <c r="B60" s="1863"/>
      <c r="C60" s="17"/>
      <c r="D60" s="1864"/>
      <c r="E60" s="1865">
        <f>IF('Cover Sheet and Summary'!$I$13="no",D60,SUM(D60,(D60*'Cover Sheet and Summary'!$H$13/100)))</f>
        <v>0</v>
      </c>
      <c r="F60" s="1848">
        <f>IF(AND($J$34=$J$35,$I$34&lt;7,$I$35&lt;7),$I$35-$I$34+1,IF(AND($J$34=$J$35,$I$34&lt;7,$I$35&gt;=7),7-$I$34,IF(AND($J$34=$J$35,$I$34&gt;=7,$I$35&gt;=7),$I$35-$I$34+1,IF(AND($J$35&gt;$J$34,$I$34&gt;=7,$I$35&gt;7),7-$I$34+12,IF(AND($J526&gt;$J$34,$I$34&lt;7,$I$35&gt;=7),7-$I$34,IF(AND($J$35&gt;$J$34,$I$34&gt;=7,$I$35&lt;7),12-$I$34+1+$I$35,IF(AND($J$35&gt;$J$34,$I$34&lt;7,$I$35&lt;7),7-$I$34,IF(AND($J$35&gt;$J$34,$I$34&gt;=7,$I$35&gt;=7),12-$I$34+7))))))))</f>
        <v>10</v>
      </c>
      <c r="G60" s="2371">
        <v>0</v>
      </c>
      <c r="H60" s="1849">
        <f>F60/12*G60</f>
        <v>0</v>
      </c>
      <c r="I60" s="2362">
        <v>0</v>
      </c>
      <c r="J60" s="1851">
        <f>ROUNDDOWN(L60-I60,0)</f>
        <v>0</v>
      </c>
      <c r="K60" s="1872"/>
      <c r="L60" s="1613">
        <f>ROUNDDOWN((E60*F60*G60/12),0)</f>
        <v>0</v>
      </c>
      <c r="M60" s="1297"/>
      <c r="N60" s="328"/>
      <c r="Q60" s="2"/>
      <c r="T60"/>
      <c r="BF60" s="2534"/>
      <c r="BG60" s="2535"/>
      <c r="BH60" s="2535"/>
      <c r="BI60" s="2535"/>
      <c r="BJ60" s="2535"/>
      <c r="BK60" s="2535"/>
      <c r="BL60" s="2535"/>
      <c r="BM60" s="2535"/>
      <c r="BN60" s="2535"/>
      <c r="BO60" s="2535"/>
      <c r="BP60" s="2535"/>
      <c r="BQ60" s="2535"/>
      <c r="BR60" s="2535"/>
      <c r="BS60" s="2535"/>
      <c r="BT60" s="2535"/>
      <c r="BU60" s="2535"/>
      <c r="BV60" s="2535"/>
      <c r="BW60" s="2529" t="s">
        <v>367</v>
      </c>
      <c r="BX60" s="2542"/>
      <c r="BY60" s="723"/>
      <c r="BZ60" s="2530">
        <f>BZ38+BZ48+BZ58</f>
        <v>0</v>
      </c>
      <c r="CA60" s="2519"/>
    </row>
    <row r="61" spans="1:79" x14ac:dyDescent="0.25">
      <c r="A61" s="1281">
        <f>IF(I34&lt;&gt;7,A60,"")</f>
        <v>0</v>
      </c>
      <c r="B61" s="1282"/>
      <c r="C61" s="1283"/>
      <c r="D61" s="1283"/>
      <c r="E61" s="325">
        <f>IF($BG$1=FALSE,E60,SUM(E60,(E60*'Cover Sheet and Summary'!$H$13/100)))</f>
        <v>0</v>
      </c>
      <c r="F61" s="1807">
        <f>IF(AND($J$35=$J$34,$I$34&gt;=7),0,IF(AND($J$35=$J$34,$I$35&lt;=12),$I$35-7+1,IF(AND($J$35=$J$34,$I$35-$I$34&lt;=6),0,IF(AND($J$35=$J$34,$I$35&lt;7),0,IF(AND($J$35=$J$34,$I$35&gt;=7),$I$35-7+1,IF(AND($J$35&gt;$J$34,$I$34&lt;7,$I$35&lt;7),12-7+$I$35+1,IF(AND($J$35&gt;$J$34,$I$34&lt;7,$I$35&gt;=7),$I$35-7+1,IF(AND($J$35&gt;$J$34,$I$34&gt;=7,$I$35&lt;7),0,IF(AND($J$35&gt;$J$34,$I$34&gt;=7,$I$35&gt;=7),$I$35-7+1)))))))))</f>
        <v>2</v>
      </c>
      <c r="G61" s="1955">
        <f>G60</f>
        <v>0</v>
      </c>
      <c r="H61" s="1294">
        <f>F61/12*G61</f>
        <v>0</v>
      </c>
      <c r="I61" s="2297">
        <v>0</v>
      </c>
      <c r="J61" s="1295">
        <f>ROUNDDOWN(L61-I61,0)</f>
        <v>0</v>
      </c>
      <c r="K61" s="1872"/>
      <c r="L61" s="1296">
        <f>ROUNDDOWN((E61*F61*G61/12),0)</f>
        <v>0</v>
      </c>
      <c r="M61" s="1298">
        <f>SUM(L60,L61)</f>
        <v>0</v>
      </c>
      <c r="N61" s="328"/>
      <c r="Q61" s="2"/>
      <c r="T61"/>
      <c r="BN61" s="910"/>
      <c r="BO61" s="910"/>
      <c r="BP61" s="910"/>
      <c r="BQ61" s="910"/>
      <c r="BR61" s="910"/>
      <c r="BS61" s="910"/>
      <c r="BT61" s="910"/>
      <c r="BU61" s="910"/>
      <c r="BV61" s="910"/>
    </row>
    <row r="62" spans="1:79" ht="15.75" thickBot="1" x14ac:dyDescent="0.3">
      <c r="A62" s="1866"/>
      <c r="B62" s="1853"/>
      <c r="C62" s="1867"/>
      <c r="D62" s="1867"/>
      <c r="E62" s="2744" t="s">
        <v>40</v>
      </c>
      <c r="F62" s="2744"/>
      <c r="G62" s="2744"/>
      <c r="H62" s="2745"/>
      <c r="I62" s="1854">
        <f>ROUNDDOWN(SUM(I60,I61)*$B$125,0)</f>
        <v>0</v>
      </c>
      <c r="J62" s="1854">
        <f>ROUNDDOWN(SUM(J60,J61)*$B$125,0)</f>
        <v>0</v>
      </c>
      <c r="K62" s="1873"/>
      <c r="L62" s="1854">
        <f>ROUNDDOWN(SUM(L60,L61)*$B$125,0)</f>
        <v>0</v>
      </c>
      <c r="M62" s="1868"/>
      <c r="N62" s="329"/>
      <c r="Q62" s="2"/>
      <c r="T62"/>
      <c r="BN62" s="910"/>
      <c r="BO62" s="910"/>
      <c r="BP62" s="910"/>
      <c r="BQ62" s="910"/>
      <c r="BR62" s="910"/>
      <c r="BS62" s="910"/>
      <c r="BT62" s="910"/>
      <c r="BU62" s="910"/>
      <c r="BV62" s="910"/>
    </row>
    <row r="63" spans="1:79" x14ac:dyDescent="0.25">
      <c r="A63" s="1862"/>
      <c r="B63" s="1863"/>
      <c r="C63" s="17"/>
      <c r="D63" s="1864"/>
      <c r="E63" s="1865">
        <f>IF('Cover Sheet and Summary'!$I$13="no",D63,SUM(D63,(D63*'Cover Sheet and Summary'!$H$13/100)))</f>
        <v>0</v>
      </c>
      <c r="F63" s="1848">
        <f>IF(AND($J$34=$J$35,$I$34&lt;7,$I$35&lt;7),$I$35-$I$34+1,IF(AND($J$34=$J$35,$I$34&lt;7,$I$35&gt;=7),7-$I$34,IF(AND($J$34=$J$35,$I$34&gt;=7,$I$35&gt;=7),$I$35-$I$34+1,IF(AND($J$35&gt;$J$34,$I$34&gt;=7,$I$35&gt;7),7-$I$34+12,IF(AND($J529&gt;$J$34,$I$34&lt;7,$I$35&gt;=7),7-$I$34,IF(AND($J$35&gt;$J$34,$I$34&gt;=7,$I$35&lt;7),12-$I$34+1+$I$35,IF(AND($J$35&gt;$J$34,$I$34&lt;7,$I$35&lt;7),7-$I$34,IF(AND($J$35&gt;$J$34,$I$34&gt;=7,$I$35&gt;=7),12-$I$34+7))))))))</f>
        <v>10</v>
      </c>
      <c r="G63" s="2371">
        <v>0</v>
      </c>
      <c r="H63" s="1849">
        <f>F63/12*G63</f>
        <v>0</v>
      </c>
      <c r="I63" s="2362">
        <v>0</v>
      </c>
      <c r="J63" s="1851">
        <f>ROUNDDOWN(L63-I63,0)</f>
        <v>0</v>
      </c>
      <c r="K63" s="1872"/>
      <c r="L63" s="1613">
        <f>ROUNDDOWN((E63*F63*G63/12),0)</f>
        <v>0</v>
      </c>
      <c r="M63" s="1297"/>
      <c r="N63" s="328"/>
      <c r="Q63" s="2"/>
      <c r="T63"/>
      <c r="BF63" s="911" t="s">
        <v>24</v>
      </c>
      <c r="BG63" s="2494"/>
      <c r="BH63" s="2494"/>
      <c r="BI63" s="2494"/>
      <c r="BJ63" s="2494"/>
      <c r="BK63" s="2494"/>
      <c r="BL63" s="2741"/>
      <c r="BM63" s="2742"/>
      <c r="BN63" s="910">
        <f t="shared" ref="BN63:BN69" si="20">IF(BH65="Evaluation",BL65,0)</f>
        <v>0</v>
      </c>
      <c r="BO63" s="910"/>
      <c r="BP63" s="910"/>
      <c r="BQ63" s="910"/>
      <c r="BR63" s="910"/>
      <c r="BS63" s="910"/>
      <c r="BT63" s="910"/>
      <c r="BU63" s="910"/>
      <c r="BV63" s="910"/>
    </row>
    <row r="64" spans="1:79" x14ac:dyDescent="0.25">
      <c r="A64" s="1281">
        <f>IF(I34&lt;&gt;7,A63,"")</f>
        <v>0</v>
      </c>
      <c r="B64" s="1282"/>
      <c r="C64" s="1283"/>
      <c r="D64" s="1283"/>
      <c r="E64" s="325">
        <f>IF($BG$1=FALSE,E63,SUM(E63,(E63*'Cover Sheet and Summary'!$H$13/100)))</f>
        <v>0</v>
      </c>
      <c r="F64" s="1807">
        <f>IF(AND($J$35=$J$34,$I$34&gt;=7),0,IF(AND($J$35=$J$34,$I$35&lt;=12),$I$35-7+1,IF(AND($J$35=$J$34,$I$35-$I$34&lt;=6),0,IF(AND($J$35=$J$34,$I$35&lt;7),0,IF(AND($J$35=$J$34,$I$35&gt;=7),$I$35-7+1,IF(AND($J$35&gt;$J$34,$I$34&lt;7,$I$35&lt;7),12-7+$I$35+1,IF(AND($J$35&gt;$J$34,$I$34&lt;7,$I$35&gt;=7),$I$35-7+1,IF(AND($J$35&gt;$J$34,$I$34&gt;=7,$I$35&lt;7),0,IF(AND($J$35&gt;$J$34,$I$34&gt;=7,$I$35&gt;=7),$I$35-7+1)))))))))</f>
        <v>2</v>
      </c>
      <c r="G64" s="1955">
        <f>G63</f>
        <v>0</v>
      </c>
      <c r="H64" s="1294">
        <f>F64/12*G64</f>
        <v>0</v>
      </c>
      <c r="I64" s="2297">
        <v>0</v>
      </c>
      <c r="J64" s="1295">
        <f>ROUNDDOWN(L64-I64,0)</f>
        <v>0</v>
      </c>
      <c r="K64" s="1872"/>
      <c r="L64" s="1296">
        <f>ROUNDDOWN((E64*F64*G64/12),0)</f>
        <v>0</v>
      </c>
      <c r="M64" s="1298">
        <f>SUM(L63,L64)</f>
        <v>0</v>
      </c>
      <c r="N64" s="328"/>
      <c r="Q64" s="2"/>
      <c r="T64"/>
      <c r="BF64" s="2084"/>
      <c r="BG64" s="2492" t="s">
        <v>63</v>
      </c>
      <c r="BH64" s="2492" t="s">
        <v>319</v>
      </c>
      <c r="BI64" s="2493" t="s">
        <v>341</v>
      </c>
      <c r="BJ64" s="2493" t="s">
        <v>281</v>
      </c>
      <c r="BK64" s="2493" t="s">
        <v>65</v>
      </c>
      <c r="BL64" s="2739" t="s">
        <v>15</v>
      </c>
      <c r="BM64" s="2719"/>
      <c r="BN64" s="2085">
        <f t="shared" si="20"/>
        <v>0</v>
      </c>
      <c r="BO64" s="910"/>
      <c r="BP64" s="910"/>
      <c r="BQ64" s="910"/>
      <c r="BR64" s="910"/>
      <c r="BS64" s="910"/>
      <c r="BT64" s="910"/>
      <c r="BU64" s="910"/>
      <c r="BV64" s="910"/>
    </row>
    <row r="65" spans="1:74" ht="15.75" thickBot="1" x14ac:dyDescent="0.3">
      <c r="A65" s="1866"/>
      <c r="B65" s="1853"/>
      <c r="C65" s="1867"/>
      <c r="D65" s="1867"/>
      <c r="E65" s="2744" t="s">
        <v>40</v>
      </c>
      <c r="F65" s="2744"/>
      <c r="G65" s="2744"/>
      <c r="H65" s="2745"/>
      <c r="I65" s="2374">
        <f>ROUNDDOWN(SUM(I63,I64)*$B$125,0)</f>
        <v>0</v>
      </c>
      <c r="J65" s="1854">
        <f>ROUNDDOWN(SUM(J63,J64)*$B$125,0)</f>
        <v>0</v>
      </c>
      <c r="K65" s="1873"/>
      <c r="L65" s="1854">
        <f>ROUNDDOWN(SUM(L63,L64)*$B$125,0)</f>
        <v>0</v>
      </c>
      <c r="M65" s="1870"/>
      <c r="N65" s="329"/>
      <c r="Q65" s="2"/>
      <c r="T65"/>
      <c r="BF65" s="2084" t="s">
        <v>59</v>
      </c>
      <c r="BG65" s="905"/>
      <c r="BH65" s="905"/>
      <c r="BI65" s="901">
        <v>1</v>
      </c>
      <c r="BJ65" s="901"/>
      <c r="BK65" s="907"/>
      <c r="BL65" s="2511">
        <f t="shared" ref="BL65:BL71" si="21">BJ65*BK65*BI65</f>
        <v>0</v>
      </c>
      <c r="BM65" s="2512"/>
      <c r="BN65" s="2085">
        <f t="shared" si="20"/>
        <v>0</v>
      </c>
      <c r="BO65" s="910"/>
      <c r="BP65" s="910"/>
      <c r="BQ65" s="910"/>
      <c r="BR65" s="910"/>
      <c r="BS65" s="910"/>
      <c r="BT65" s="910"/>
      <c r="BU65" s="910"/>
      <c r="BV65" s="910"/>
    </row>
    <row r="66" spans="1:74" x14ac:dyDescent="0.25">
      <c r="A66" s="1862"/>
      <c r="B66" s="1863"/>
      <c r="C66" s="17"/>
      <c r="D66" s="1864"/>
      <c r="E66" s="1865">
        <f>IF('Cover Sheet and Summary'!$I$13="no",D66,SUM(D66,(D66*'Cover Sheet and Summary'!$H$13/100)))</f>
        <v>0</v>
      </c>
      <c r="F66" s="1848">
        <f>IF(AND($J$34=$J$35,$I$34&lt;7,$I$35&lt;7),$I$35-$I$34+1,IF(AND($J$34=$J$35,$I$34&lt;7,$I$35&gt;=7),7-$I$34,IF(AND($J$34=$J$35,$I$34&gt;=7,$I$35&gt;=7),$I$35-$I$34+1,IF(AND($J$35&gt;$J$34,$I$34&gt;=7,$I$35&gt;7),7-$I$34+12,IF(AND($J532&gt;$J$34,$I$34&lt;7,$I$35&gt;=7),7-$I$34,IF(AND($J$35&gt;$J$34,$I$34&gt;=7,$I$35&lt;7),12-$I$34+1+$I$35,IF(AND($J$35&gt;$J$34,$I$34&lt;7,$I$35&lt;7),7-$I$34,IF(AND($J$35&gt;$J$34,$I$34&gt;=7,$I$35&gt;=7),12-$I$34+7))))))))</f>
        <v>10</v>
      </c>
      <c r="G66" s="2372">
        <v>0</v>
      </c>
      <c r="H66" s="1849">
        <f>F66/12*G66</f>
        <v>0</v>
      </c>
      <c r="I66" s="2362">
        <v>0</v>
      </c>
      <c r="J66" s="1851">
        <f>ROUNDDOWN(L66-I66,0)</f>
        <v>0</v>
      </c>
      <c r="K66" s="1872"/>
      <c r="L66" s="1613">
        <f>ROUNDDOWN((E66*F66*G66/12),0)</f>
        <v>0</v>
      </c>
      <c r="M66" s="1297"/>
      <c r="N66" s="328"/>
      <c r="Q66" s="2"/>
      <c r="T66"/>
      <c r="BF66" s="2084" t="s">
        <v>23</v>
      </c>
      <c r="BG66" s="905"/>
      <c r="BH66" s="905"/>
      <c r="BI66" s="901">
        <v>1</v>
      </c>
      <c r="BJ66" s="901"/>
      <c r="BK66" s="907"/>
      <c r="BL66" s="2511">
        <f t="shared" si="21"/>
        <v>0</v>
      </c>
      <c r="BM66" s="2512"/>
      <c r="BN66" s="2085">
        <f t="shared" si="20"/>
        <v>0</v>
      </c>
      <c r="BO66" s="910"/>
      <c r="BP66" s="910"/>
      <c r="BQ66" s="910"/>
      <c r="BR66" s="910"/>
      <c r="BS66" s="910"/>
      <c r="BT66" s="910"/>
      <c r="BU66" s="910"/>
      <c r="BV66" s="910"/>
    </row>
    <row r="67" spans="1:74" x14ac:dyDescent="0.25">
      <c r="A67" s="1281">
        <f>IF(I34&lt;&gt;7,A66,"")</f>
        <v>0</v>
      </c>
      <c r="B67" s="1282"/>
      <c r="C67" s="1283"/>
      <c r="D67" s="1283"/>
      <c r="E67" s="325">
        <f>IF($BG$1=FALSE,E66,SUM(E66,(E66*'Cover Sheet and Summary'!$H$13/100)))</f>
        <v>0</v>
      </c>
      <c r="F67" s="1807">
        <f>IF(AND($J$35=$J$34,$I$34&gt;=7),0,IF(AND($J$35=$J$34,$I$35&lt;=12),$I$35-7+1,IF(AND($J$35=$J$34,$I$35-$I$34&lt;=6),0,IF(AND($J$35=$J$34,$I$35&lt;7),0,IF(AND($J$35=$J$34,$I$35&gt;=7),$I$35-7+1,IF(AND($J$35&gt;$J$34,$I$34&lt;7,$I$35&lt;7),12-7+$I$35+1,IF(AND($J$35&gt;$J$34,$I$34&lt;7,$I$35&gt;=7),$I$35-7+1,IF(AND($J$35&gt;$J$34,$I$34&gt;=7,$I$35&lt;7),0,IF(AND($J$35&gt;$J$34,$I$34&gt;=7,$I$35&gt;=7),$I$35-7+1)))))))))</f>
        <v>2</v>
      </c>
      <c r="G67" s="1955">
        <f>G66</f>
        <v>0</v>
      </c>
      <c r="H67" s="1294">
        <f>F67/12*G67</f>
        <v>0</v>
      </c>
      <c r="I67" s="2297">
        <v>0</v>
      </c>
      <c r="J67" s="1295">
        <f>ROUNDDOWN(L67-I67,0)</f>
        <v>0</v>
      </c>
      <c r="K67" s="1872"/>
      <c r="L67" s="1296">
        <f>ROUNDDOWN((E67*F67*G67/12),0)</f>
        <v>0</v>
      </c>
      <c r="M67" s="1298">
        <f>SUM(L66,L67)</f>
        <v>0</v>
      </c>
      <c r="N67" s="328"/>
      <c r="Q67" s="2"/>
      <c r="T67"/>
      <c r="BF67" s="2084" t="s">
        <v>60</v>
      </c>
      <c r="BG67" s="905"/>
      <c r="BH67" s="905"/>
      <c r="BI67" s="901">
        <v>1</v>
      </c>
      <c r="BJ67" s="901"/>
      <c r="BK67" s="907"/>
      <c r="BL67" s="2511">
        <f t="shared" si="21"/>
        <v>0</v>
      </c>
      <c r="BM67" s="2512"/>
      <c r="BN67" s="2085">
        <f t="shared" si="20"/>
        <v>0</v>
      </c>
      <c r="BO67" s="910"/>
      <c r="BP67" s="910"/>
      <c r="BQ67" s="910"/>
      <c r="BR67" s="910"/>
      <c r="BS67" s="910"/>
      <c r="BT67" s="910"/>
      <c r="BU67" s="910"/>
      <c r="BV67" s="910"/>
    </row>
    <row r="68" spans="1:74" ht="15.75" thickBot="1" x14ac:dyDescent="0.3">
      <c r="A68" s="1866"/>
      <c r="B68" s="1971"/>
      <c r="C68" s="1867"/>
      <c r="D68" s="1867"/>
      <c r="E68" s="2744" t="s">
        <v>40</v>
      </c>
      <c r="F68" s="2744"/>
      <c r="G68" s="2744"/>
      <c r="H68" s="2745"/>
      <c r="I68" s="1854">
        <f>ROUNDDOWN(SUM(I66,I67)*$B$125,0)</f>
        <v>0</v>
      </c>
      <c r="J68" s="1854">
        <f>ROUNDDOWN(SUM(J66,J67)*$B$125,0)</f>
        <v>0</v>
      </c>
      <c r="K68" s="1873"/>
      <c r="L68" s="1861">
        <f>ROUNDDOWN(SUM(L66,L67)*$B$125,0)</f>
        <v>0</v>
      </c>
      <c r="M68" s="1870"/>
      <c r="N68" s="329"/>
      <c r="O68" s="2"/>
      <c r="P68" s="2"/>
      <c r="Q68" s="2"/>
      <c r="T68"/>
      <c r="BF68" s="2084" t="s">
        <v>61</v>
      </c>
      <c r="BG68" s="905"/>
      <c r="BH68" s="905"/>
      <c r="BI68" s="901">
        <v>1</v>
      </c>
      <c r="BJ68" s="901"/>
      <c r="BK68" s="907"/>
      <c r="BL68" s="2511">
        <f t="shared" si="21"/>
        <v>0</v>
      </c>
      <c r="BM68" s="2512"/>
      <c r="BN68" s="2085">
        <f t="shared" si="20"/>
        <v>0</v>
      </c>
      <c r="BO68" s="910"/>
      <c r="BP68" s="910"/>
      <c r="BQ68" s="910"/>
      <c r="BR68" s="910"/>
      <c r="BS68" s="910"/>
      <c r="BT68" s="910"/>
      <c r="BU68" s="910"/>
      <c r="BV68" s="910"/>
    </row>
    <row r="69" spans="1:74" s="38" customFormat="1" ht="15" customHeight="1" x14ac:dyDescent="0.25">
      <c r="A69" s="1862"/>
      <c r="B69" s="2241"/>
      <c r="C69" s="1965"/>
      <c r="D69" s="2242"/>
      <c r="E69" s="325">
        <f>IF('Cover Sheet and Summary'!$I$13="no",D69,SUM(D69,(D69*'Cover Sheet and Summary'!$H$13/100)))</f>
        <v>0</v>
      </c>
      <c r="F69" s="1848">
        <f>IF(AND($J$34=$J$35,$I$34&lt;7,$I$35&lt;7),$I$35-$I$34+1,IF(AND($J$34=$J$35,$I$34&lt;7,$I$35&gt;=7),7-$I$34,IF(AND($J$34=$J$35,$I$34&gt;=7,$I$35&gt;=7),$I$35-$I$34+1,IF(AND($J$35&gt;$J$34,$I$34&gt;=7,$I$35&gt;7),7-$I$34+12,IF(AND($J535&gt;$J$34,$I$34&lt;7,$I$35&gt;=7),7-$I$34,IF(AND($J$35&gt;$J$34,$I$34&gt;=7,$I$35&lt;7),12-$I$34+1+$I$35,IF(AND($J$35&gt;$J$34,$I$34&lt;7,$I$35&lt;7),7-$I$34,IF(AND($J$35&gt;$J$34,$I$34&gt;=7,$I$35&gt;=7),12-$I$34+7))))))))</f>
        <v>10</v>
      </c>
      <c r="G69" s="2372">
        <v>0</v>
      </c>
      <c r="H69" s="1284"/>
      <c r="I69" s="2362">
        <v>0</v>
      </c>
      <c r="J69" s="1851">
        <f>ROUNDDOWN(L69-I69,0)</f>
        <v>0</v>
      </c>
      <c r="K69" s="1872"/>
      <c r="L69" s="1613">
        <f>ROUNDDOWN((E69*F69*G69/12),0)</f>
        <v>0</v>
      </c>
      <c r="M69" s="1299"/>
      <c r="N69" s="142"/>
      <c r="O69" s="100"/>
      <c r="P69" s="100"/>
      <c r="Q69" s="100"/>
      <c r="BF69" s="2084" t="s">
        <v>62</v>
      </c>
      <c r="BG69" s="905"/>
      <c r="BH69" s="905"/>
      <c r="BI69" s="901">
        <v>1</v>
      </c>
      <c r="BJ69" s="901"/>
      <c r="BK69" s="907"/>
      <c r="BL69" s="2511">
        <f t="shared" si="21"/>
        <v>0</v>
      </c>
      <c r="BM69" s="2512"/>
      <c r="BN69" s="2085">
        <f t="shared" si="20"/>
        <v>0</v>
      </c>
      <c r="BO69" s="897"/>
      <c r="BP69" s="897"/>
      <c r="BQ69" s="897"/>
      <c r="BR69" s="897"/>
      <c r="BS69" s="897"/>
      <c r="BT69" s="897"/>
      <c r="BU69" s="897"/>
      <c r="BV69" s="897"/>
    </row>
    <row r="70" spans="1:74" s="10" customFormat="1" x14ac:dyDescent="0.25">
      <c r="A70" s="2240">
        <f>IF(I34&lt;&gt;7,A69,"")</f>
        <v>0</v>
      </c>
      <c r="B70" s="2229"/>
      <c r="C70" s="2230"/>
      <c r="D70" s="2230"/>
      <c r="E70" s="325">
        <f>IF($BG$1=FALSE,E69,SUM(E69,(E69*'Cover Sheet and Summary'!$H$13/100)))</f>
        <v>0</v>
      </c>
      <c r="F70" s="1807">
        <f>IF(AND($J$35=$J$34,$I$34&gt;=7),0,IF(AND($J$35=$J$34,$I$35&lt;=12),$I$35-7+1,IF(AND($J$35=$J$34,$I$35-$I$34&lt;=6),0,IF(AND($J$35=$J$34,$I$35&lt;7),0,IF(AND($J$35=$J$34,$I$35&gt;=7),$I$35-7+1,IF(AND($J$35&gt;$J$34,$I$34&lt;7,$I$35&lt;7),12-7+$I$35+1,IF(AND($J$35&gt;$J$34,$I$34&lt;7,$I$35&gt;=7),$I$35-7+1,IF(AND($J$35&gt;$J$34,$I$34&gt;=7,$I$35&lt;7),0,IF(AND($J$35&gt;$J$34,$I$34&gt;=7,$I$35&gt;=7),$I$35-7+1)))))))))</f>
        <v>2</v>
      </c>
      <c r="G70" s="2290">
        <f>G69</f>
        <v>0</v>
      </c>
      <c r="H70" s="1964"/>
      <c r="I70" s="2375">
        <v>0</v>
      </c>
      <c r="J70" s="1397">
        <f>ROUNDDOWN(L70-I70,0)</f>
        <v>0</v>
      </c>
      <c r="K70" s="2218"/>
      <c r="L70" s="2377">
        <f>ROUNDDOWN((E70*F70*G70/12),0)</f>
        <v>0</v>
      </c>
      <c r="M70" s="1996">
        <f>SUM(L69,L70)</f>
        <v>0</v>
      </c>
      <c r="N70" s="34"/>
      <c r="O70" s="1"/>
      <c r="P70" s="1"/>
      <c r="Q70" s="1"/>
      <c r="BF70" s="2084" t="s">
        <v>62</v>
      </c>
      <c r="BG70" s="905"/>
      <c r="BH70" s="905"/>
      <c r="BI70" s="901">
        <v>1</v>
      </c>
      <c r="BJ70" s="901"/>
      <c r="BK70" s="907"/>
      <c r="BL70" s="2511">
        <f t="shared" si="21"/>
        <v>0</v>
      </c>
      <c r="BM70" s="2512"/>
      <c r="BN70" s="897">
        <f>SUM(BN63:BN69)</f>
        <v>0</v>
      </c>
      <c r="BO70" s="897"/>
      <c r="BP70" s="897"/>
      <c r="BQ70" s="897"/>
      <c r="BR70" s="897"/>
      <c r="BS70" s="2376"/>
      <c r="BT70" s="897"/>
      <c r="BU70" s="897"/>
      <c r="BV70" s="897"/>
    </row>
    <row r="71" spans="1:74" s="10" customFormat="1" ht="15.75" thickBot="1" x14ac:dyDescent="0.3">
      <c r="A71" s="1997"/>
      <c r="B71" s="2231"/>
      <c r="C71" s="1867"/>
      <c r="D71" s="1867"/>
      <c r="E71" s="1962"/>
      <c r="F71" s="2744" t="s">
        <v>40</v>
      </c>
      <c r="G71" s="2744"/>
      <c r="H71" s="1962"/>
      <c r="I71" s="1854">
        <f>ROUNDDOWN(SUM(I69,I70)*$B$125,0)</f>
        <v>0</v>
      </c>
      <c r="J71" s="1854">
        <f>ROUNDDOWN(SUM(J69,J70)*$B$125,0)</f>
        <v>0</v>
      </c>
      <c r="K71" s="1873"/>
      <c r="L71" s="1861">
        <f>ROUNDDOWN(SUM(L69,L70)*$B$125,0)</f>
        <v>0</v>
      </c>
      <c r="M71" s="1998"/>
      <c r="N71" s="34"/>
      <c r="O71" s="1"/>
      <c r="P71" s="1"/>
      <c r="BF71" s="998" t="s">
        <v>62</v>
      </c>
      <c r="BG71" s="905"/>
      <c r="BH71" s="905"/>
      <c r="BI71" s="901">
        <v>1</v>
      </c>
      <c r="BJ71" s="901"/>
      <c r="BK71" s="907"/>
      <c r="BL71" s="2511">
        <f t="shared" si="21"/>
        <v>0</v>
      </c>
      <c r="BM71" s="2512"/>
      <c r="BN71" s="897"/>
      <c r="BO71" s="897"/>
      <c r="BP71" s="897"/>
      <c r="BQ71" s="897"/>
      <c r="BR71" s="897"/>
      <c r="BS71" s="897"/>
      <c r="BT71" s="897"/>
      <c r="BU71" s="897"/>
    </row>
    <row r="72" spans="1:74" s="10" customFormat="1" ht="15.75" thickBot="1" x14ac:dyDescent="0.3">
      <c r="A72" s="1862"/>
      <c r="B72" s="1863"/>
      <c r="C72" s="1965"/>
      <c r="D72" s="1864"/>
      <c r="E72" s="325">
        <f>IF('Cover Sheet and Summary'!$I$13="no",D72,SUM(D72,(D72*'Cover Sheet and Summary'!$H$13/100)))</f>
        <v>0</v>
      </c>
      <c r="F72" s="1848">
        <f>IF(AND($J$34=$J$35,$I$34&lt;7,$I$35&lt;7),$I$35-$I$34+1,IF(AND($J$34=$J$35,$I$34&lt;7,$I$35&gt;=7),7-$I$34,IF(AND($J$34=$J$35,$I$34&gt;=7,$I$35&gt;=7),$I$35-$I$34+1,IF(AND($J$35&gt;$J$34,$I$34&gt;=7,$I$35&gt;7),7-$I$34+12,IF(AND($J538&gt;$J$34,$I$34&lt;7,$I$35&gt;=7),7-$I$34,IF(AND($J$35&gt;$J$34,$I$34&gt;=7,$I$35&lt;7),12-$I$34+1+$I$35,IF(AND($J$35&gt;$J$34,$I$34&lt;7,$I$35&lt;7),7-$I$34,IF(AND($J$35&gt;$J$34,$I$34&gt;=7,$I$35&gt;=7),12-$I$34+7))))))))</f>
        <v>10</v>
      </c>
      <c r="G72" s="2372">
        <v>0</v>
      </c>
      <c r="H72" s="1284"/>
      <c r="I72" s="2362">
        <v>0</v>
      </c>
      <c r="J72" s="1851">
        <f>ROUNDDOWN(L72-I72,0)</f>
        <v>0</v>
      </c>
      <c r="K72" s="1872"/>
      <c r="L72" s="1613">
        <f>ROUNDDOWN((E72*F72*G72/12),0)</f>
        <v>0</v>
      </c>
      <c r="M72" s="1299"/>
      <c r="N72" s="34"/>
      <c r="O72" s="1"/>
      <c r="P72" s="1"/>
      <c r="BF72" s="2508" t="s">
        <v>217</v>
      </c>
      <c r="BG72" s="2509"/>
      <c r="BH72" s="2509"/>
      <c r="BI72" s="2509"/>
      <c r="BJ72" s="2509"/>
      <c r="BK72" s="2510"/>
      <c r="BL72" s="2517">
        <f>SUM(BL65,BL66,BL67,BL68,BL69,BL70,BL71)</f>
        <v>0</v>
      </c>
      <c r="BM72" s="2518"/>
      <c r="BN72" s="897"/>
      <c r="BO72" s="897"/>
      <c r="BP72" s="897"/>
      <c r="BQ72" s="897"/>
      <c r="BR72" s="897"/>
      <c r="BS72" s="897"/>
      <c r="BT72" s="897"/>
      <c r="BU72" s="897"/>
    </row>
    <row r="73" spans="1:74" s="10" customFormat="1" x14ac:dyDescent="0.25">
      <c r="A73" s="1281">
        <f>IF(I34&lt;&gt;7,A72,"")</f>
        <v>0</v>
      </c>
      <c r="B73" s="1964"/>
      <c r="C73" s="1965"/>
      <c r="D73" s="1965"/>
      <c r="E73" s="325">
        <f>IF($BG$1=FALSE,E72,SUM(E72,(E72*'Cover Sheet and Summary'!$H$13/100)))</f>
        <v>0</v>
      </c>
      <c r="F73" s="1807">
        <f>IF(AND($J$35=$J$34,$I$34&gt;=7),0,IF(AND($J$35=$J$34,$I$35&lt;=12),$I$35-7+1,IF(AND($J$35=$J$34,$I$35-$I$34&lt;=6),0,IF(AND($J$35=$J$34,$I$35&lt;7),0,IF(AND($J$35=$J$34,$I$35&gt;=7),$I$35-7+1,IF(AND($J$35&gt;$J$34,$I$34&lt;7,$I$35&lt;7),12-7+$I$35+1,IF(AND($J$35&gt;$J$34,$I$34&lt;7,$I$35&gt;=7),$I$35-7+1,IF(AND($J$35&gt;$J$34,$I$34&gt;=7,$I$35&lt;7),0,IF(AND($J$35&gt;$J$34,$I$34&gt;=7,$I$35&gt;=7),$I$35-7+1)))))))))</f>
        <v>2</v>
      </c>
      <c r="G73" s="2291">
        <f>G72</f>
        <v>0</v>
      </c>
      <c r="H73" s="1284"/>
      <c r="I73" s="2297">
        <v>0</v>
      </c>
      <c r="J73" s="1959">
        <f>ROUNDDOWN(L73-I73,0)</f>
        <v>0</v>
      </c>
      <c r="K73" s="1872"/>
      <c r="L73" s="1296">
        <f>ROUNDDOWN((E73*F73*G73/12),0)</f>
        <v>0</v>
      </c>
      <c r="M73" s="1298">
        <f>SUM(L72,L73)</f>
        <v>0</v>
      </c>
      <c r="N73" s="34"/>
      <c r="O73" s="1"/>
      <c r="P73" s="1"/>
      <c r="BF73" s="842"/>
      <c r="BG73" s="842"/>
      <c r="BH73" s="842"/>
      <c r="BI73" s="1129"/>
      <c r="BJ73" s="842"/>
      <c r="BK73" s="842"/>
      <c r="BL73" s="842"/>
      <c r="BM73" s="897"/>
      <c r="BN73" s="897"/>
      <c r="BO73" s="897"/>
      <c r="BP73" s="897"/>
      <c r="BQ73" s="897"/>
      <c r="BR73" s="897"/>
      <c r="BS73" s="897"/>
      <c r="BT73" s="897"/>
      <c r="BU73" s="897"/>
    </row>
    <row r="74" spans="1:74" s="10" customFormat="1" ht="15.75" thickBot="1" x14ac:dyDescent="0.3">
      <c r="A74" s="1866"/>
      <c r="B74" s="1971"/>
      <c r="C74" s="1867"/>
      <c r="D74" s="1867"/>
      <c r="E74" s="1971"/>
      <c r="F74" s="2744" t="s">
        <v>40</v>
      </c>
      <c r="G74" s="2744"/>
      <c r="H74" s="1971"/>
      <c r="I74" s="1854">
        <f>ROUNDDOWN(SUM(I72,I73)*$B$125,0)</f>
        <v>0</v>
      </c>
      <c r="J74" s="1854">
        <f>ROUNDDOWN(SUM(J72,J73)*$B$125,0)</f>
        <v>0</v>
      </c>
      <c r="K74" s="1873"/>
      <c r="L74" s="1861">
        <f>ROUNDDOWN(SUM(L72,L73)*$B$125,0)</f>
        <v>0</v>
      </c>
      <c r="M74" s="1870"/>
      <c r="N74" s="34"/>
      <c r="O74" s="1"/>
      <c r="P74" s="1"/>
      <c r="BF74" s="842"/>
      <c r="BG74" s="842"/>
      <c r="BH74" s="842"/>
      <c r="BI74" s="1129"/>
      <c r="BJ74" s="842"/>
      <c r="BK74" s="842"/>
      <c r="BL74" s="842"/>
      <c r="BM74" s="897"/>
      <c r="BN74" s="897"/>
      <c r="BO74" s="897"/>
      <c r="BP74" s="897"/>
      <c r="BQ74" s="897"/>
      <c r="BR74" s="897"/>
      <c r="BS74" s="897"/>
      <c r="BT74" s="897"/>
      <c r="BU74" s="897"/>
    </row>
    <row r="75" spans="1:74" x14ac:dyDescent="0.25">
      <c r="A75" s="1862"/>
      <c r="B75" s="1863"/>
      <c r="C75" s="17"/>
      <c r="D75" s="1864"/>
      <c r="E75" s="1865">
        <f>IF('Cover Sheet and Summary'!$I$13="no",D75,SUM(D75,(D75*'Cover Sheet and Summary'!$H$13/100)))</f>
        <v>0</v>
      </c>
      <c r="F75" s="1848">
        <f>IF(AND($J$34=$J$35,$I$34&lt;7,$I$35&lt;7),$I$35-$I$34+1,IF(AND($J$34=$J$35,$I$34&lt;7,$I$35&gt;=7),7-$I$34,IF(AND($J$34=$J$35,$I$34&gt;=7,$I$35&gt;=7),$I$35-$I$34+1,IF(AND($J$35&gt;$J$34,$I$34&gt;=7,$I$35&gt;7),7-$I$34+12,IF(AND($J541&gt;$J$34,$I$34&lt;7,$I$35&gt;=7),7-$I$34,IF(AND($J$35&gt;$J$34,$I$34&gt;=7,$I$35&lt;7),12-$I$34+1+$I$35,IF(AND($J$35&gt;$J$34,$I$34&lt;7,$I$35&lt;7),7-$I$34,IF(AND($J$35&gt;$J$34,$I$34&gt;=7,$I$35&gt;=7),12-$I$34+7))))))))</f>
        <v>10</v>
      </c>
      <c r="G75" s="2371">
        <v>0</v>
      </c>
      <c r="H75" s="1849">
        <f>F75/12*G75</f>
        <v>0</v>
      </c>
      <c r="I75" s="2362">
        <v>0</v>
      </c>
      <c r="J75" s="1851">
        <f>ROUNDDOWN(L75-I75,0)</f>
        <v>0</v>
      </c>
      <c r="K75" s="1872"/>
      <c r="L75" s="1613">
        <f>ROUNDDOWN((E75*F75*G75/12),0)</f>
        <v>0</v>
      </c>
      <c r="M75" s="1297"/>
      <c r="N75" s="29"/>
      <c r="O75" s="2"/>
      <c r="P75" s="2"/>
      <c r="T75"/>
      <c r="BF75" s="912" t="s">
        <v>25</v>
      </c>
      <c r="BG75" s="2496" t="s">
        <v>63</v>
      </c>
      <c r="BH75" s="2494" t="s">
        <v>319</v>
      </c>
      <c r="BI75" s="2495" t="s">
        <v>341</v>
      </c>
      <c r="BJ75" s="2495" t="s">
        <v>210</v>
      </c>
      <c r="BK75" s="2495" t="s">
        <v>76</v>
      </c>
      <c r="BL75" s="2749" t="s">
        <v>15</v>
      </c>
      <c r="BM75" s="2750"/>
      <c r="BN75" s="842"/>
      <c r="BO75" s="842"/>
      <c r="BP75" s="842"/>
      <c r="BQ75" s="842"/>
      <c r="BR75" s="842"/>
      <c r="BS75" s="842"/>
      <c r="BT75" s="842"/>
      <c r="BU75" s="842"/>
      <c r="BV75" s="842"/>
    </row>
    <row r="76" spans="1:74" s="38" customFormat="1" ht="18" customHeight="1" x14ac:dyDescent="0.25">
      <c r="A76" s="1281">
        <f>IF(I34&lt;&gt;7,A75,"")</f>
        <v>0</v>
      </c>
      <c r="B76" s="1282"/>
      <c r="C76" s="1965"/>
      <c r="D76" s="1965"/>
      <c r="E76" s="325">
        <f>IF($BG$1=FALSE,E75,SUM(E75,(E75*'Cover Sheet and Summary'!$H$13/100)))</f>
        <v>0</v>
      </c>
      <c r="F76" s="1807">
        <f>IF(AND($J$35=$J$34,$I$34&gt;=7),0,IF(AND($J$35=$J$34,$I$35&lt;=12),$I$35-7+1,IF(AND($J$35=$J$34,$I$35-$I$34&lt;=6),0,IF(AND($J$35=$J$34,$I$35&lt;7),0,IF(AND($J$35=$J$34,$I$35&gt;=7),$I$35-7+1,IF(AND($J$35&gt;$J$34,$I$34&lt;7,$I$35&lt;7),12-7+$I$35+1,IF(AND($J$35&gt;$J$34,$I$34&lt;7,$I$35&gt;=7),$I$35-7+1,IF(AND($J$35&gt;$J$34,$I$34&gt;=7,$I$35&lt;7),0,IF(AND($J$35&gt;$J$34,$I$34&gt;=7,$I$35&gt;=7),$I$35-7+1)))))))))</f>
        <v>2</v>
      </c>
      <c r="G76" s="1955">
        <f>G75</f>
        <v>0</v>
      </c>
      <c r="H76" s="1294">
        <f>F76/12*G76</f>
        <v>0</v>
      </c>
      <c r="I76" s="2297">
        <v>0</v>
      </c>
      <c r="J76" s="1959">
        <f>ROUNDDOWN(L76-I76,0)</f>
        <v>0</v>
      </c>
      <c r="K76" s="1872"/>
      <c r="L76" s="1296">
        <f>ROUNDDOWN((E76*F76*G76/12),0)</f>
        <v>0</v>
      </c>
      <c r="M76" s="1298">
        <f>SUM(L75,L76)</f>
        <v>0</v>
      </c>
      <c r="N76" s="20"/>
      <c r="O76" s="100"/>
      <c r="P76" s="100"/>
      <c r="BF76" s="914" t="s">
        <v>219</v>
      </c>
      <c r="BG76" s="905"/>
      <c r="BH76" s="905"/>
      <c r="BI76" s="901">
        <v>1</v>
      </c>
      <c r="BJ76" s="901"/>
      <c r="BK76" s="907"/>
      <c r="BL76" s="2743">
        <f>BJ76*BK76*BI76</f>
        <v>0</v>
      </c>
      <c r="BM76" s="2746"/>
      <c r="BN76" s="2085">
        <f>IF(BH76="Evaluation",BL76,0)</f>
        <v>0</v>
      </c>
      <c r="BO76" s="913"/>
      <c r="BP76" s="913"/>
      <c r="BQ76" s="913"/>
      <c r="BR76" s="913"/>
      <c r="BS76" s="913"/>
      <c r="BT76" s="913"/>
      <c r="BU76" s="913"/>
      <c r="BV76" s="913"/>
    </row>
    <row r="77" spans="1:74" ht="15.75" customHeight="1" thickBot="1" x14ac:dyDescent="0.3">
      <c r="A77" s="1866"/>
      <c r="B77" s="1971"/>
      <c r="C77" s="1867"/>
      <c r="D77" s="1867"/>
      <c r="E77" s="2744" t="s">
        <v>40</v>
      </c>
      <c r="F77" s="2744"/>
      <c r="G77" s="2744"/>
      <c r="H77" s="2745"/>
      <c r="I77" s="1854">
        <f>ROUNDDOWN(SUM(I75,I76)*$B$125,0)</f>
        <v>0</v>
      </c>
      <c r="J77" s="1854">
        <f>ROUNDDOWN(SUM(J75,J76)*$B$125,0)</f>
        <v>0</v>
      </c>
      <c r="K77" s="1873"/>
      <c r="L77" s="1854">
        <f>ROUNDDOWN(SUM(L75,L76)*$B$125,0)</f>
        <v>0</v>
      </c>
      <c r="M77" s="1870"/>
      <c r="N77" s="20"/>
      <c r="O77" s="2"/>
      <c r="P77" s="2"/>
      <c r="T77"/>
      <c r="BF77" s="914"/>
      <c r="BG77" s="905"/>
      <c r="BH77" s="905"/>
      <c r="BI77" s="901">
        <v>1</v>
      </c>
      <c r="BJ77" s="901"/>
      <c r="BK77" s="907"/>
      <c r="BL77" s="2743">
        <f>BJ77*BK77*BI77</f>
        <v>0</v>
      </c>
      <c r="BM77" s="2746"/>
      <c r="BN77" s="2085">
        <f>IF(BH77="Evaluation",BL77,0)</f>
        <v>0</v>
      </c>
      <c r="BO77" s="913"/>
      <c r="BP77" s="913"/>
      <c r="BQ77" s="913"/>
      <c r="BR77" s="913"/>
      <c r="BS77" s="913"/>
      <c r="BT77" s="913"/>
      <c r="BU77" s="913"/>
      <c r="BV77" s="913"/>
    </row>
    <row r="78" spans="1:74" ht="15.75" customHeight="1" x14ac:dyDescent="0.25">
      <c r="A78" s="1862"/>
      <c r="B78" s="1863"/>
      <c r="C78" s="17"/>
      <c r="D78" s="1864"/>
      <c r="E78" s="1865">
        <f>IF('Cover Sheet and Summary'!$I$13="no",D78,SUM(D78,(D78*'Cover Sheet and Summary'!$H$13/100)))</f>
        <v>0</v>
      </c>
      <c r="F78" s="1848">
        <f>IF(AND($J$34=$J$35,$I$34&lt;7,$I$35&lt;7),$I$35-$I$34+1,IF(AND($J$34=$J$35,$I$34&lt;7,$I$35&gt;=7),7-$I$34,IF(AND($J$34=$J$35,$I$34&gt;=7,$I$35&gt;=7),$I$35-$I$34+1,IF(AND($J$35&gt;$J$34,$I$34&gt;=7,$I$35&gt;7),7-$I$34+12,IF(AND($J544&gt;$J$34,$I$34&lt;7,$I$35&gt;=7),7-$I$34,IF(AND($J$35&gt;$J$34,$I$34&gt;=7,$I$35&lt;7),12-$I$34+1+$I$35,IF(AND($J$35&gt;$J$34,$I$34&lt;7,$I$35&lt;7),7-$I$34,IF(AND($J$35&gt;$J$34,$I$34&gt;=7,$I$35&gt;=7),12-$I$34+7))))))))</f>
        <v>10</v>
      </c>
      <c r="G78" s="2372">
        <v>0</v>
      </c>
      <c r="H78" s="1849">
        <f>F78/12*G78</f>
        <v>0</v>
      </c>
      <c r="I78" s="2362">
        <v>0</v>
      </c>
      <c r="J78" s="1851">
        <f>ROUNDDOWN(L78-I78,0)</f>
        <v>0</v>
      </c>
      <c r="K78" s="1872"/>
      <c r="L78" s="1613">
        <f>ROUNDDOWN((E78*F78*G78/12),0)</f>
        <v>0</v>
      </c>
      <c r="M78" s="1297"/>
      <c r="N78" s="20"/>
      <c r="T78"/>
      <c r="BF78" s="914"/>
      <c r="BG78" s="905"/>
      <c r="BH78" s="905"/>
      <c r="BI78" s="901">
        <v>1</v>
      </c>
      <c r="BJ78" s="901"/>
      <c r="BK78" s="907"/>
      <c r="BL78" s="2743">
        <f>BJ78*BK78*BI78</f>
        <v>0</v>
      </c>
      <c r="BM78" s="2746"/>
      <c r="BN78" s="2085">
        <f>IF(BH78="Evaluation",BL78,0)</f>
        <v>0</v>
      </c>
      <c r="BO78" s="910"/>
      <c r="BP78" s="910"/>
      <c r="BQ78" s="910"/>
      <c r="BR78" s="910"/>
      <c r="BS78" s="910"/>
      <c r="BT78" s="910"/>
      <c r="BU78" s="910"/>
      <c r="BV78" s="910"/>
    </row>
    <row r="79" spans="1:74" x14ac:dyDescent="0.25">
      <c r="A79" s="1281">
        <f>IF(I34&lt;&gt;7,A78,"")</f>
        <v>0</v>
      </c>
      <c r="B79" s="1282"/>
      <c r="C79" s="1965"/>
      <c r="D79" s="1965"/>
      <c r="E79" s="325">
        <f>IF($BG$1=FALSE,E78,SUM(E78,(E78*'Cover Sheet and Summary'!$H$13/100)))</f>
        <v>0</v>
      </c>
      <c r="F79" s="1807">
        <f>IF(AND($J$35=$J$34,$I$34&gt;=7),0,IF(AND($J$35=$J$34,$I$35&lt;=12),$I$35-7+1,IF(AND($J$35=$J$34,$I$35-$I$34&lt;=6),0,IF(AND($J$35=$J$34,$I$35&lt;7),0,IF(AND($J$35=$J$34,$I$35&gt;=7),$I$35-7+1,IF(AND($J$35&gt;$J$34,$I$34&lt;7,$I$35&lt;7),12-7+$I$35+1,IF(AND($J$35&gt;$J$34,$I$34&lt;7,$I$35&gt;=7),$I$35-7+1,IF(AND($J$35&gt;$J$34,$I$34&gt;=7,$I$35&lt;7),0,IF(AND($J$35&gt;$J$34,$I$34&gt;=7,$I$35&gt;=7),$I$35-7+1)))))))))</f>
        <v>2</v>
      </c>
      <c r="G79" s="1955">
        <f>G78</f>
        <v>0</v>
      </c>
      <c r="H79" s="1294">
        <f>F79/12*G79</f>
        <v>0</v>
      </c>
      <c r="I79" s="2297">
        <v>0</v>
      </c>
      <c r="J79" s="1959">
        <f>ROUNDDOWN(L79-I79,0)</f>
        <v>0</v>
      </c>
      <c r="K79" s="1872"/>
      <c r="L79" s="1296">
        <f>ROUNDDOWN((E79*F79*G79/12),0)</f>
        <v>0</v>
      </c>
      <c r="M79" s="1298">
        <f>SUM(L78,L79)</f>
        <v>0</v>
      </c>
      <c r="N79" s="328"/>
      <c r="T79"/>
      <c r="BF79" s="914"/>
      <c r="BG79" s="905"/>
      <c r="BH79" s="905"/>
      <c r="BI79" s="901">
        <v>1</v>
      </c>
      <c r="BJ79" s="901"/>
      <c r="BK79" s="907"/>
      <c r="BL79" s="2743">
        <f>BJ79*BK79*BI79</f>
        <v>0</v>
      </c>
      <c r="BM79" s="2746"/>
      <c r="BN79" s="2085">
        <f>IF(BH79="Evaluation",BL79,0)</f>
        <v>0</v>
      </c>
      <c r="BO79" s="913"/>
      <c r="BP79" s="913"/>
      <c r="BQ79" s="913"/>
      <c r="BR79" s="913"/>
      <c r="BS79" s="913"/>
      <c r="BT79" s="913"/>
      <c r="BU79" s="913"/>
      <c r="BV79" s="915"/>
    </row>
    <row r="80" spans="1:74" ht="15.75" thickBot="1" x14ac:dyDescent="0.3">
      <c r="A80" s="1866"/>
      <c r="B80" s="1971"/>
      <c r="C80" s="1867"/>
      <c r="D80" s="1867"/>
      <c r="E80" s="2822" t="s">
        <v>40</v>
      </c>
      <c r="F80" s="2822"/>
      <c r="G80" s="2822"/>
      <c r="H80" s="2823"/>
      <c r="I80" s="1854">
        <f>ROUNDDOWN(SUM(I78,I79)*$B$125,0)</f>
        <v>0</v>
      </c>
      <c r="J80" s="1854">
        <f>ROUNDDOWN(SUM(J78,J79)*$B$125,0)</f>
        <v>0</v>
      </c>
      <c r="K80" s="1873"/>
      <c r="L80" s="1861">
        <f>ROUNDDOWN(SUM(L78,L79)*$B$125,0)</f>
        <v>0</v>
      </c>
      <c r="M80" s="1870"/>
      <c r="N80" s="328"/>
      <c r="T80"/>
      <c r="BF80" s="1007"/>
      <c r="BG80" s="905"/>
      <c r="BH80" s="905"/>
      <c r="BI80" s="901">
        <v>1</v>
      </c>
      <c r="BJ80" s="901"/>
      <c r="BK80" s="907"/>
      <c r="BL80" s="2743">
        <f>BJ80*BK80*BI80</f>
        <v>0</v>
      </c>
      <c r="BM80" s="2746"/>
      <c r="BN80" s="2085">
        <f>IF(BH80="Evaluation",BL80,0)</f>
        <v>0</v>
      </c>
      <c r="BO80" s="910"/>
      <c r="BP80" s="910"/>
      <c r="BQ80" s="910"/>
      <c r="BR80" s="910"/>
      <c r="BS80" s="910"/>
      <c r="BT80" s="910"/>
      <c r="BU80" s="910"/>
      <c r="BV80" s="910"/>
    </row>
    <row r="81" spans="1:74" ht="15.75" thickBot="1" x14ac:dyDescent="0.3">
      <c r="A81" s="1862"/>
      <c r="B81" s="2241"/>
      <c r="C81" s="1965"/>
      <c r="D81" s="2242"/>
      <c r="E81" s="325">
        <f>IF('Cover Sheet and Summary'!$I$13="no",D81,SUM(D81,(D81*'Cover Sheet and Summary'!$H$13/100)))</f>
        <v>0</v>
      </c>
      <c r="F81" s="1848">
        <f>IF(AND($J$34=$J$35,$I$34&lt;7,$I$35&lt;7),$I$35-$I$34+1,IF(AND($J$34=$J$35,$I$34&lt;7,$I$35&gt;=7),7-$I$34,IF(AND($J$34=$J$35,$I$34&gt;=7,$I$35&gt;=7),$I$35-$I$34+1,IF(AND($J$35&gt;$J$34,$I$34&gt;=7,$I$35&gt;7),7-$I$34+12,IF(AND($J547&gt;$J$34,$I$34&lt;7,$I$35&gt;=7),7-$I$34,IF(AND($J$35&gt;$J$34,$I$34&gt;=7,$I$35&lt;7),12-$I$34+1+$I$35,IF(AND($J$35&gt;$J$34,$I$34&lt;7,$I$35&lt;7),7-$I$34,IF(AND($J$35&gt;$J$34,$I$34&gt;=7,$I$35&gt;=7),12-$I$34+7))))))))</f>
        <v>10</v>
      </c>
      <c r="G81" s="2372">
        <v>0</v>
      </c>
      <c r="H81" s="1284"/>
      <c r="I81" s="2362">
        <v>0</v>
      </c>
      <c r="J81" s="1851">
        <f>ROUNDDOWN(L81-I81,0)</f>
        <v>0</v>
      </c>
      <c r="K81" s="1872"/>
      <c r="L81" s="1613">
        <f>ROUNDDOWN((E81*F81*G81/12),0)</f>
        <v>0</v>
      </c>
      <c r="M81" s="1299"/>
      <c r="N81" s="328"/>
      <c r="P81" s="434"/>
      <c r="T81"/>
      <c r="BF81" s="2838" t="s">
        <v>36</v>
      </c>
      <c r="BG81" s="2839"/>
      <c r="BH81" s="2839"/>
      <c r="BI81" s="2839"/>
      <c r="BJ81" s="2839"/>
      <c r="BK81" s="2840"/>
      <c r="BL81" s="2836">
        <f>SUM(BL76:BL80)</f>
        <v>0</v>
      </c>
      <c r="BM81" s="2837"/>
      <c r="BN81" s="913">
        <f>SUM(BN76:BN80)</f>
        <v>0</v>
      </c>
      <c r="BO81" s="913"/>
      <c r="BP81" s="913"/>
      <c r="BQ81" s="913"/>
      <c r="BR81" s="913"/>
      <c r="BS81" s="913"/>
      <c r="BT81" s="913"/>
      <c r="BU81" s="913"/>
      <c r="BV81" s="913"/>
    </row>
    <row r="82" spans="1:74" ht="15.75" thickBot="1" x14ac:dyDescent="0.3">
      <c r="A82" s="1281">
        <f>IF(I34&lt;&gt;7,A81,"")</f>
        <v>0</v>
      </c>
      <c r="B82" s="2229"/>
      <c r="C82" s="2230"/>
      <c r="D82" s="2230"/>
      <c r="E82" s="325">
        <f>IF($BG$1=FALSE,E81,SUM(E81,(E81*'Cover Sheet and Summary'!$H$13/100)))</f>
        <v>0</v>
      </c>
      <c r="F82" s="1807">
        <f>IF(AND($J$35=$J$34,$I$34&gt;=7),0,IF(AND($J$35=$J$34,$I$35&lt;=12),$I$35-7+1,IF(AND($J$35=$J$34,$I$35-$I$34&lt;=6),0,IF(AND($J$35=$J$34,$I$35&lt;7),0,IF(AND($J$35=$J$34,$I$35&gt;=7),$I$35-7+1,IF(AND($J$35&gt;$J$34,$I$34&lt;7,$I$35&lt;7),12-7+$I$35+1,IF(AND($J$35&gt;$J$34,$I$34&lt;7,$I$35&gt;=7),$I$35-7+1,IF(AND($J$35&gt;$J$34,$I$34&gt;=7,$I$35&lt;7),0,IF(AND($J$35&gt;$J$34,$I$34&gt;=7,$I$35&gt;=7),$I$35-7+1)))))))))</f>
        <v>2</v>
      </c>
      <c r="G82" s="2290">
        <f>G81</f>
        <v>0</v>
      </c>
      <c r="H82" s="1964"/>
      <c r="I82" s="2375">
        <v>0</v>
      </c>
      <c r="J82" s="1397">
        <f>ROUNDDOWN(L82-I82,0)</f>
        <v>0</v>
      </c>
      <c r="K82" s="2218"/>
      <c r="L82" s="2377">
        <f>ROUNDDOWN((E82*F82*G82/12),0)</f>
        <v>0</v>
      </c>
      <c r="M82" s="1996">
        <f>SUM(L81,L82)</f>
        <v>0</v>
      </c>
      <c r="N82" s="328"/>
      <c r="P82" s="434"/>
      <c r="T82"/>
      <c r="BF82" s="913"/>
      <c r="BG82" s="913"/>
      <c r="BH82" s="2359"/>
      <c r="BI82" s="2392"/>
      <c r="BJ82" s="913"/>
      <c r="BK82" s="1380"/>
      <c r="BL82" s="1380"/>
      <c r="BM82" s="910"/>
      <c r="BN82" s="910"/>
      <c r="BO82" s="910"/>
      <c r="BP82" s="910"/>
      <c r="BQ82" s="910"/>
      <c r="BR82" s="910"/>
      <c r="BS82" s="910"/>
      <c r="BT82" s="910"/>
      <c r="BU82" s="910"/>
    </row>
    <row r="83" spans="1:74" ht="15.75" thickBot="1" x14ac:dyDescent="0.3">
      <c r="A83" s="1997"/>
      <c r="B83" s="2231"/>
      <c r="C83" s="1867"/>
      <c r="D83" s="1867"/>
      <c r="E83" s="1962"/>
      <c r="F83" s="2744" t="s">
        <v>40</v>
      </c>
      <c r="G83" s="2744"/>
      <c r="H83" s="1962"/>
      <c r="I83" s="1854">
        <f>ROUNDDOWN(SUM(I81,I82)*$B$125,0)</f>
        <v>0</v>
      </c>
      <c r="J83" s="1854">
        <f>ROUNDDOWN(SUM(J81,J82)*$B$125,0)</f>
        <v>0</v>
      </c>
      <c r="K83" s="1873"/>
      <c r="L83" s="1861">
        <f>ROUNDDOWN(SUM(L81,L82)*$B$125,0)</f>
        <v>0</v>
      </c>
      <c r="M83" s="1998"/>
      <c r="N83" s="328"/>
      <c r="T83"/>
      <c r="BF83" s="911" t="s">
        <v>220</v>
      </c>
      <c r="BG83" s="2274" t="s">
        <v>63</v>
      </c>
      <c r="BH83" s="2274" t="s">
        <v>319</v>
      </c>
      <c r="BI83" s="2349" t="s">
        <v>341</v>
      </c>
      <c r="BJ83" s="2344" t="s">
        <v>210</v>
      </c>
      <c r="BK83" s="2344" t="s">
        <v>76</v>
      </c>
      <c r="BL83" s="2747" t="s">
        <v>15</v>
      </c>
      <c r="BM83" s="2748"/>
      <c r="BN83" s="913"/>
      <c r="BO83" s="913"/>
      <c r="BP83" s="913"/>
      <c r="BQ83" s="913"/>
      <c r="BR83" s="913"/>
      <c r="BS83" s="913"/>
      <c r="BT83" s="913"/>
      <c r="BU83" s="913"/>
      <c r="BV83" s="915"/>
    </row>
    <row r="84" spans="1:74" s="2078" customFormat="1" x14ac:dyDescent="0.25">
      <c r="A84" s="1862"/>
      <c r="B84" s="1863"/>
      <c r="C84" s="17"/>
      <c r="D84" s="1864"/>
      <c r="E84" s="1865">
        <f>IF('Cover Sheet and Summary'!$I$13="no",D84,SUM(D84,(D84*'Cover Sheet and Summary'!$H$13/100)))</f>
        <v>0</v>
      </c>
      <c r="F84" s="1848">
        <f>IF(AND($J$34=$J$35,$I$34&lt;7,$I$35&lt;7),$I$35-$I$34+1,IF(AND($J$34=$J$35,$I$34&lt;7,$I$35&gt;=7),7-$I$34,IF(AND($J$34=$J$35,$I$34&gt;=7,$I$35&gt;=7),$I$35-$I$34+1,IF(AND($J$35&gt;$J$34,$I$34&gt;=7,$I$35&gt;7),7-$I$34+12,IF(AND($J550&gt;$J$34,$I$34&lt;7,$I$35&gt;=7),7-$I$34,IF(AND($J$35&gt;$J$34,$I$34&gt;=7,$I$35&lt;7),12-$I$34+1+$I$35,IF(AND($J$35&gt;$J$34,$I$34&lt;7,$I$35&lt;7),7-$I$34,IF(AND($J$35&gt;$J$34,$I$34&gt;=7,$I$35&gt;=7),12-$I$34+7))))))))</f>
        <v>10</v>
      </c>
      <c r="G84" s="2371">
        <v>0</v>
      </c>
      <c r="H84" s="1849">
        <f>F84/12*G84</f>
        <v>0</v>
      </c>
      <c r="I84" s="2362">
        <v>0</v>
      </c>
      <c r="J84" s="1851">
        <f>ROUNDDOWN(L84-I84,0)</f>
        <v>0</v>
      </c>
      <c r="K84" s="1872"/>
      <c r="L84" s="1613">
        <f>ROUNDDOWN((E84*F84*G84/12),0)</f>
        <v>0</v>
      </c>
      <c r="M84" s="1297"/>
      <c r="N84" s="328"/>
      <c r="BF84" s="906" t="s">
        <v>221</v>
      </c>
      <c r="BG84" s="917"/>
      <c r="BH84" s="2276"/>
      <c r="BI84" s="901">
        <v>1</v>
      </c>
      <c r="BJ84" s="945"/>
      <c r="BK84" s="1935"/>
      <c r="BL84" s="2743">
        <f t="shared" ref="BL84:BL115" si="22">BJ84*BK84*BI84</f>
        <v>0</v>
      </c>
      <c r="BM84" s="2743"/>
      <c r="BN84" s="2085">
        <f t="shared" ref="BN84:BN115" si="23">IF(BH84="Evaluation",BL84,0)</f>
        <v>0</v>
      </c>
      <c r="BO84" s="2086"/>
      <c r="BP84" s="2086"/>
      <c r="BQ84" s="2086"/>
      <c r="BR84" s="2086"/>
      <c r="BS84" s="2086"/>
      <c r="BT84" s="2086"/>
      <c r="BU84" s="2086"/>
      <c r="BV84" s="915"/>
    </row>
    <row r="85" spans="1:74" s="2078" customFormat="1" x14ac:dyDescent="0.25">
      <c r="A85" s="1281">
        <f>IF(I70&lt;&gt;7,A84,"")</f>
        <v>0</v>
      </c>
      <c r="B85" s="1282"/>
      <c r="C85" s="2201"/>
      <c r="D85" s="2201"/>
      <c r="E85" s="325">
        <f>IF($BG$1=FALSE,E84,SUM(E84,(E84*'Cover Sheet and Summary'!$H$13/100)))</f>
        <v>0</v>
      </c>
      <c r="F85" s="1807">
        <f>IF(AND($J$35=$J$34,$I$34&gt;=7),0,IF(AND($J$35=$J$34,$I$35&lt;=12),$I$35-7+1,IF(AND($J$35=$J$34,$I$35-$I$34&lt;=6),0,IF(AND($J$35=$J$34,$I$35&lt;7),0,IF(AND($J$35=$J$34,$I$35&gt;=7),$I$35-7+1,IF(AND($J$35&gt;$J$34,$I$34&lt;7,$I$35&lt;7),12-7+$I$35+1,IF(AND($J$35&gt;$J$34,$I$34&lt;7,$I$35&gt;=7),$I$35-7+1,IF(AND($J$35&gt;$J$34,$I$34&gt;=7,$I$35&lt;7),0,IF(AND($J$35&gt;$J$34,$I$34&gt;=7,$I$35&gt;=7),$I$35-7+1)))))))))</f>
        <v>2</v>
      </c>
      <c r="G85" s="1955">
        <f>G84</f>
        <v>0</v>
      </c>
      <c r="H85" s="1294">
        <f>F85/12*G85</f>
        <v>0</v>
      </c>
      <c r="I85" s="2297">
        <v>0</v>
      </c>
      <c r="J85" s="2089">
        <f>ROUNDDOWN(L85-I85,0)</f>
        <v>0</v>
      </c>
      <c r="K85" s="1872"/>
      <c r="L85" s="1296">
        <f>ROUNDDOWN((E85*F85*G85/12),0)</f>
        <v>0</v>
      </c>
      <c r="M85" s="1298">
        <f>SUM(L84,L85)</f>
        <v>0</v>
      </c>
      <c r="N85" s="328"/>
      <c r="BF85" s="2205"/>
      <c r="BG85" s="917"/>
      <c r="BH85" s="2276"/>
      <c r="BI85" s="901">
        <v>1</v>
      </c>
      <c r="BJ85" s="945"/>
      <c r="BK85" s="1935"/>
      <c r="BL85" s="2743">
        <f t="shared" si="22"/>
        <v>0</v>
      </c>
      <c r="BM85" s="2743"/>
      <c r="BN85" s="2085">
        <f t="shared" si="23"/>
        <v>0</v>
      </c>
      <c r="BO85" s="2086"/>
      <c r="BP85" s="2086"/>
      <c r="BQ85" s="2086"/>
      <c r="BR85" s="2086"/>
      <c r="BS85" s="2086"/>
      <c r="BT85" s="2086"/>
      <c r="BU85" s="2086"/>
      <c r="BV85" s="915"/>
    </row>
    <row r="86" spans="1:74" s="2078" customFormat="1" ht="15.75" thickBot="1" x14ac:dyDescent="0.3">
      <c r="A86" s="1866"/>
      <c r="B86" s="2203"/>
      <c r="C86" s="1867"/>
      <c r="D86" s="1867"/>
      <c r="E86" s="2744" t="s">
        <v>40</v>
      </c>
      <c r="F86" s="2744"/>
      <c r="G86" s="2744"/>
      <c r="H86" s="2745"/>
      <c r="I86" s="1854">
        <f>ROUNDDOWN(SUM(I84,I85)*$B$125,0)</f>
        <v>0</v>
      </c>
      <c r="J86" s="1854">
        <f>ROUNDDOWN(SUM(J84,J85)*$B$125,0)</f>
        <v>0</v>
      </c>
      <c r="K86" s="1873"/>
      <c r="L86" s="1854">
        <f>ROUNDDOWN(SUM(L84,L85)*$B$125,0)</f>
        <v>0</v>
      </c>
      <c r="M86" s="1870"/>
      <c r="N86" s="328"/>
      <c r="BF86" s="2205"/>
      <c r="BG86" s="917"/>
      <c r="BH86" s="2276"/>
      <c r="BI86" s="901">
        <v>1</v>
      </c>
      <c r="BJ86" s="945"/>
      <c r="BK86" s="1935"/>
      <c r="BL86" s="2743">
        <f t="shared" si="22"/>
        <v>0</v>
      </c>
      <c r="BM86" s="2743"/>
      <c r="BN86" s="2085">
        <f t="shared" si="23"/>
        <v>0</v>
      </c>
      <c r="BO86" s="2086"/>
      <c r="BP86" s="2086"/>
      <c r="BQ86" s="2086"/>
      <c r="BR86" s="2086"/>
      <c r="BS86" s="2086"/>
      <c r="BT86" s="2086"/>
      <c r="BU86" s="2086"/>
      <c r="BV86" s="915"/>
    </row>
    <row r="87" spans="1:74" s="2078" customFormat="1" x14ac:dyDescent="0.25">
      <c r="A87" s="1862"/>
      <c r="B87" s="1863"/>
      <c r="C87" s="17"/>
      <c r="D87" s="1864"/>
      <c r="E87" s="1865">
        <f>IF('Cover Sheet and Summary'!$I$13="no",D87,SUM(D87,(D87*'Cover Sheet and Summary'!$H$13/100)))</f>
        <v>0</v>
      </c>
      <c r="F87" s="1848">
        <f>IF(AND($J$34=$J$35,$I$34&lt;7,$I$35&lt;7),$I$35-$I$34+1,IF(AND($J$34=$J$35,$I$34&lt;7,$I$35&gt;=7),7-$I$34,IF(AND($J$34=$J$35,$I$34&gt;=7,$I$35&gt;=7),$I$35-$I$34+1,IF(AND($J$35&gt;$J$34,$I$34&gt;=7,$I$35&gt;7),7-$I$34+12,IF(AND($J553&gt;$J$34,$I$34&lt;7,$I$35&gt;=7),7-$I$34,IF(AND($J$35&gt;$J$34,$I$34&gt;=7,$I$35&lt;7),12-$I$34+1+$I$35,IF(AND($J$35&gt;$J$34,$I$34&lt;7,$I$35&lt;7),7-$I$34,IF(AND($J$35&gt;$J$34,$I$34&gt;=7,$I$35&gt;=7),12-$I$34+7))))))))</f>
        <v>10</v>
      </c>
      <c r="G87" s="2372">
        <v>0</v>
      </c>
      <c r="H87" s="1849">
        <f>F87/12*G87</f>
        <v>0</v>
      </c>
      <c r="I87" s="2362">
        <v>0</v>
      </c>
      <c r="J87" s="1851">
        <f>ROUNDDOWN(L87-I87,0)</f>
        <v>0</v>
      </c>
      <c r="K87" s="1872"/>
      <c r="L87" s="1613">
        <f>ROUNDDOWN((E87*F87*G87/12),0)</f>
        <v>0</v>
      </c>
      <c r="M87" s="1297"/>
      <c r="N87" s="328"/>
      <c r="BF87" s="2205"/>
      <c r="BG87" s="917"/>
      <c r="BH87" s="2276"/>
      <c r="BI87" s="901">
        <v>1</v>
      </c>
      <c r="BJ87" s="945"/>
      <c r="BK87" s="1935"/>
      <c r="BL87" s="2743">
        <f t="shared" si="22"/>
        <v>0</v>
      </c>
      <c r="BM87" s="2743"/>
      <c r="BN87" s="2085">
        <f t="shared" si="23"/>
        <v>0</v>
      </c>
      <c r="BO87" s="2086"/>
      <c r="BP87" s="2086"/>
      <c r="BQ87" s="2086"/>
      <c r="BR87" s="2086"/>
      <c r="BS87" s="2086"/>
      <c r="BT87" s="2086"/>
      <c r="BU87" s="2086"/>
      <c r="BV87" s="915"/>
    </row>
    <row r="88" spans="1:74" s="2078" customFormat="1" x14ac:dyDescent="0.25">
      <c r="A88" s="1281">
        <f>IF(I70&lt;&gt;7,A87,"")</f>
        <v>0</v>
      </c>
      <c r="B88" s="1282"/>
      <c r="C88" s="2201"/>
      <c r="D88" s="2201"/>
      <c r="E88" s="325">
        <f>IF($BG$1=FALSE,E87,SUM(E87,(E87*'Cover Sheet and Summary'!$H$13/100)))</f>
        <v>0</v>
      </c>
      <c r="F88" s="1807">
        <f>IF(AND($J$35=$J$34,$I$34&gt;=7),0,IF(AND($J$35=$J$34,$I$35&lt;=12),$I$35-7+1,IF(AND($J$35=$J$34,$I$35-$I$34&lt;=6),0,IF(AND($J$35=$J$34,$I$35&lt;7),0,IF(AND($J$35=$J$34,$I$35&gt;=7),$I$35-7+1,IF(AND($J$35&gt;$J$34,$I$34&lt;7,$I$35&lt;7),12-7+$I$35+1,IF(AND($J$35&gt;$J$34,$I$34&lt;7,$I$35&gt;=7),$I$35-7+1,IF(AND($J$35&gt;$J$34,$I$34&gt;=7,$I$35&lt;7),0,IF(AND($J$35&gt;$J$34,$I$34&gt;=7,$I$35&gt;=7),$I$35-7+1)))))))))</f>
        <v>2</v>
      </c>
      <c r="G88" s="1955">
        <f>G87</f>
        <v>0</v>
      </c>
      <c r="H88" s="1294">
        <f>F88/12*G88</f>
        <v>0</v>
      </c>
      <c r="I88" s="2297">
        <v>0</v>
      </c>
      <c r="J88" s="2089">
        <f>ROUNDDOWN(L88-I88,0)</f>
        <v>0</v>
      </c>
      <c r="K88" s="1872"/>
      <c r="L88" s="1296">
        <f>ROUNDDOWN((E88*F88*G88/12),0)</f>
        <v>0</v>
      </c>
      <c r="M88" s="1298">
        <f>SUM(L87,L88)</f>
        <v>0</v>
      </c>
      <c r="N88" s="328"/>
      <c r="BF88" s="2205"/>
      <c r="BG88" s="917"/>
      <c r="BH88" s="2276"/>
      <c r="BI88" s="901">
        <v>1</v>
      </c>
      <c r="BJ88" s="945"/>
      <c r="BK88" s="1935"/>
      <c r="BL88" s="2743">
        <f t="shared" si="22"/>
        <v>0</v>
      </c>
      <c r="BM88" s="2743"/>
      <c r="BN88" s="2085">
        <f t="shared" si="23"/>
        <v>0</v>
      </c>
      <c r="BO88" s="2086"/>
      <c r="BP88" s="2086"/>
      <c r="BQ88" s="2086"/>
      <c r="BR88" s="2086"/>
      <c r="BS88" s="2086"/>
      <c r="BT88" s="2086"/>
      <c r="BU88" s="2086"/>
      <c r="BV88" s="915"/>
    </row>
    <row r="89" spans="1:74" s="2078" customFormat="1" ht="15.75" thickBot="1" x14ac:dyDescent="0.3">
      <c r="A89" s="1866"/>
      <c r="B89" s="2203"/>
      <c r="C89" s="1867"/>
      <c r="D89" s="1867"/>
      <c r="E89" s="2744" t="s">
        <v>40</v>
      </c>
      <c r="F89" s="2744"/>
      <c r="G89" s="2744"/>
      <c r="H89" s="2745"/>
      <c r="I89" s="1854">
        <f>ROUNDDOWN(SUM(I87,I88)*$B$125,0)</f>
        <v>0</v>
      </c>
      <c r="J89" s="1854">
        <f>ROUNDDOWN(SUM(J87,J88)*$B$125,0)</f>
        <v>0</v>
      </c>
      <c r="K89" s="1873"/>
      <c r="L89" s="1854">
        <f>ROUNDDOWN(SUM(L87,L88)*$B$125,0)</f>
        <v>0</v>
      </c>
      <c r="M89" s="1870"/>
      <c r="N89" s="328"/>
      <c r="BF89" s="2205"/>
      <c r="BG89" s="917"/>
      <c r="BH89" s="2276"/>
      <c r="BI89" s="901">
        <v>1</v>
      </c>
      <c r="BJ89" s="945"/>
      <c r="BK89" s="1935"/>
      <c r="BL89" s="2743">
        <f t="shared" si="22"/>
        <v>0</v>
      </c>
      <c r="BM89" s="2743"/>
      <c r="BN89" s="2085">
        <f t="shared" si="23"/>
        <v>0</v>
      </c>
      <c r="BO89" s="2086"/>
      <c r="BP89" s="2086"/>
      <c r="BQ89" s="2086"/>
      <c r="BR89" s="2086"/>
      <c r="BS89" s="2086"/>
      <c r="BT89" s="2086"/>
      <c r="BU89" s="2086"/>
      <c r="BV89" s="915"/>
    </row>
    <row r="90" spans="1:74" s="2078" customFormat="1" x14ac:dyDescent="0.25">
      <c r="A90" s="1862"/>
      <c r="B90" s="1863"/>
      <c r="C90" s="17"/>
      <c r="D90" s="1864"/>
      <c r="E90" s="1871">
        <f>IF('Cover Sheet and Summary'!$I$13="no",D90,SUM(D90,(D90*'Cover Sheet and Summary'!$H$13/100)))</f>
        <v>0</v>
      </c>
      <c r="F90" s="1848">
        <f>IF(AND($J$34=$J$35,$I$34&lt;7,$I$35&lt;7),$I$35-$I$34+1,IF(AND($J$34=$J$35,$I$34&lt;7,$I$35&gt;=7),7-$I$34,IF(AND($J$34=$J$35,$I$34&gt;=7,$I$35&gt;=7),$I$35-$I$34+1,IF(AND($J$35&gt;$J$34,$I$34&gt;=7,$I$35&gt;7),7-$I$34+12,IF(AND($J556&gt;$J$34,$I$34&lt;7,$I$35&gt;=7),7-$I$34,IF(AND($J$35&gt;$J$34,$I$34&gt;=7,$I$35&lt;7),12-$I$34+1+$I$35,IF(AND($J$35&gt;$J$34,$I$34&lt;7,$I$35&lt;7),7-$I$34,IF(AND($J$35&gt;$J$34,$I$34&gt;=7,$I$35&gt;=7),12-$I$34+7))))))))</f>
        <v>10</v>
      </c>
      <c r="G90" s="2373">
        <v>0</v>
      </c>
      <c r="H90" s="1857">
        <f>F90/12*G90</f>
        <v>0</v>
      </c>
      <c r="I90" s="2362">
        <v>0</v>
      </c>
      <c r="J90" s="1851">
        <f>ROUNDDOWN(L90-I90,0)</f>
        <v>0</v>
      </c>
      <c r="K90" s="1872"/>
      <c r="L90" s="1613">
        <f>ROUNDDOWN((E90*F90*G90/12),0)</f>
        <v>0</v>
      </c>
      <c r="M90" s="1297"/>
      <c r="N90" s="328"/>
      <c r="BF90" s="2205"/>
      <c r="BG90" s="917"/>
      <c r="BH90" s="2276"/>
      <c r="BI90" s="901">
        <v>1</v>
      </c>
      <c r="BJ90" s="945"/>
      <c r="BK90" s="1935"/>
      <c r="BL90" s="2743">
        <f t="shared" si="22"/>
        <v>0</v>
      </c>
      <c r="BM90" s="2743"/>
      <c r="BN90" s="2085">
        <f t="shared" si="23"/>
        <v>0</v>
      </c>
      <c r="BO90" s="2086"/>
      <c r="BP90" s="2086"/>
      <c r="BQ90" s="2086"/>
      <c r="BR90" s="2086"/>
      <c r="BS90" s="2086"/>
      <c r="BT90" s="2086"/>
      <c r="BU90" s="2086"/>
      <c r="BV90" s="915"/>
    </row>
    <row r="91" spans="1:74" s="2078" customFormat="1" x14ac:dyDescent="0.25">
      <c r="A91" s="1281">
        <f>IF(I70&lt;&gt;7,A90,"")</f>
        <v>0</v>
      </c>
      <c r="B91" s="1282"/>
      <c r="C91" s="2201"/>
      <c r="D91" s="2201"/>
      <c r="E91" s="1830">
        <f>IF($BG$1=FALSE,E90,SUM(E90,(E90*'Cover Sheet and Summary'!$H$13/100)))</f>
        <v>0</v>
      </c>
      <c r="F91" s="1807">
        <f>IF(AND($J$35=$J$34,$I$34&gt;=7),0,IF(AND($J$35=$J$34,$I$35&lt;=12),$I$35-7+1,IF(AND($J$35=$J$34,$I$35-$I$34&lt;=6),0,IF(AND($J$35=$J$34,$I$35&lt;7),0,IF(AND($J$35=$J$34,$I$35&gt;=7),$I$35-7+1,IF(AND($J$35&gt;$J$34,$I$34&lt;7,$I$35&lt;7),12-7+$I$35+1,IF(AND($J$35&gt;$J$34,$I$34&lt;7,$I$35&gt;=7),$I$35-7+1,IF(AND($J$35&gt;$J$34,$I$34&gt;=7,$I$35&lt;7),0,IF(AND($J$35&gt;$J$34,$I$34&gt;=7,$I$35&gt;=7),$I$35-7+1)))))))))</f>
        <v>2</v>
      </c>
      <c r="G91" s="1955">
        <f>G90</f>
        <v>0</v>
      </c>
      <c r="H91" s="1831">
        <f>F91/12*G91</f>
        <v>0</v>
      </c>
      <c r="I91" s="2297">
        <v>0</v>
      </c>
      <c r="J91" s="2089">
        <f>ROUNDDOWN(L91-I91,0)</f>
        <v>0</v>
      </c>
      <c r="K91" s="1872"/>
      <c r="L91" s="1296">
        <f>ROUNDDOWN((E91*F91*G91/12),0)</f>
        <v>0</v>
      </c>
      <c r="M91" s="1298">
        <f>SUM(L90,L91)</f>
        <v>0</v>
      </c>
      <c r="N91" s="328"/>
      <c r="BF91" s="2205"/>
      <c r="BG91" s="917"/>
      <c r="BH91" s="2276"/>
      <c r="BI91" s="901">
        <v>1</v>
      </c>
      <c r="BJ91" s="945"/>
      <c r="BK91" s="1935"/>
      <c r="BL91" s="2743">
        <f t="shared" si="22"/>
        <v>0</v>
      </c>
      <c r="BM91" s="2743"/>
      <c r="BN91" s="2085">
        <f t="shared" si="23"/>
        <v>0</v>
      </c>
      <c r="BO91" s="2086"/>
      <c r="BP91" s="2086"/>
      <c r="BQ91" s="2086"/>
      <c r="BR91" s="2086"/>
      <c r="BS91" s="2086"/>
      <c r="BT91" s="2086"/>
      <c r="BU91" s="2086"/>
      <c r="BV91" s="915"/>
    </row>
    <row r="92" spans="1:74" s="2078" customFormat="1" ht="15.75" thickBot="1" x14ac:dyDescent="0.3">
      <c r="A92" s="1866"/>
      <c r="B92" s="2203"/>
      <c r="C92" s="1867"/>
      <c r="D92" s="1867"/>
      <c r="E92" s="2744" t="s">
        <v>40</v>
      </c>
      <c r="F92" s="2744"/>
      <c r="G92" s="2744"/>
      <c r="H92" s="2745"/>
      <c r="I92" s="1854">
        <f>ROUNDDOWN(SUM(I90,I91)*$B$125,0)</f>
        <v>0</v>
      </c>
      <c r="J92" s="1854">
        <f>ROUNDDOWN(SUM(J90,J91)*$B$125,0)</f>
        <v>0</v>
      </c>
      <c r="K92" s="1873"/>
      <c r="L92" s="1861">
        <f>ROUNDDOWN(SUM(L90,L91)*$B$125,0)</f>
        <v>0</v>
      </c>
      <c r="M92" s="1868"/>
      <c r="N92" s="328"/>
      <c r="BF92" s="2205"/>
      <c r="BG92" s="917"/>
      <c r="BH92" s="2276"/>
      <c r="BI92" s="901">
        <v>1</v>
      </c>
      <c r="BJ92" s="945"/>
      <c r="BK92" s="1935"/>
      <c r="BL92" s="2743">
        <f t="shared" si="22"/>
        <v>0</v>
      </c>
      <c r="BM92" s="2743"/>
      <c r="BN92" s="2085">
        <f t="shared" si="23"/>
        <v>0</v>
      </c>
      <c r="BO92" s="2086"/>
      <c r="BP92" s="2086"/>
      <c r="BQ92" s="2086"/>
      <c r="BR92" s="2086"/>
      <c r="BS92" s="2086"/>
      <c r="BT92" s="2086"/>
      <c r="BU92" s="2086"/>
      <c r="BV92" s="915"/>
    </row>
    <row r="93" spans="1:74" s="2078" customFormat="1" x14ac:dyDescent="0.25">
      <c r="A93" s="1862"/>
      <c r="B93" s="1863"/>
      <c r="C93" s="17"/>
      <c r="D93" s="1864"/>
      <c r="E93" s="1865">
        <f>IF('Cover Sheet and Summary'!$I$13="no",D93,SUM(D93,(D93*'Cover Sheet and Summary'!$H$13/100)))</f>
        <v>0</v>
      </c>
      <c r="F93" s="1848">
        <f>IF(AND($J$34=$J$35,$I$34&lt;7,$I$35&lt;7),$I$35-$I$34+1,IF(AND($J$34=$J$35,$I$34&lt;7,$I$35&gt;=7),7-$I$34,IF(AND($J$34=$J$35,$I$34&gt;=7,$I$35&gt;=7),$I$35-$I$34+1,IF(AND($J$35&gt;$J$34,$I$34&gt;=7,$I$35&gt;7),7-$I$34+12,IF(AND($J559&gt;$J$34,$I$34&lt;7,$I$35&gt;=7),7-$I$34,IF(AND($J$35&gt;$J$34,$I$34&gt;=7,$I$35&lt;7),12-$I$34+1+$I$35,IF(AND($J$35&gt;$J$34,$I$34&lt;7,$I$35&lt;7),7-$I$34,IF(AND($J$35&gt;$J$34,$I$34&gt;=7,$I$35&gt;=7),12-$I$34+7))))))))</f>
        <v>10</v>
      </c>
      <c r="G93" s="2371">
        <v>0</v>
      </c>
      <c r="H93" s="1849">
        <f>F93/12*G93</f>
        <v>0</v>
      </c>
      <c r="I93" s="2362">
        <v>0</v>
      </c>
      <c r="J93" s="1851">
        <f>ROUNDDOWN(L93-I93,0)</f>
        <v>0</v>
      </c>
      <c r="K93" s="1872"/>
      <c r="L93" s="1613">
        <f>ROUNDDOWN((E93*F93*G93/12),0)</f>
        <v>0</v>
      </c>
      <c r="M93" s="1297"/>
      <c r="N93" s="328"/>
      <c r="BF93" s="2205"/>
      <c r="BG93" s="917"/>
      <c r="BH93" s="2276"/>
      <c r="BI93" s="901">
        <v>1</v>
      </c>
      <c r="BJ93" s="945"/>
      <c r="BK93" s="1935"/>
      <c r="BL93" s="2743">
        <f t="shared" si="22"/>
        <v>0</v>
      </c>
      <c r="BM93" s="2743"/>
      <c r="BN93" s="2085">
        <f t="shared" si="23"/>
        <v>0</v>
      </c>
      <c r="BO93" s="2086"/>
      <c r="BP93" s="2086"/>
      <c r="BQ93" s="2086"/>
      <c r="BR93" s="2086"/>
      <c r="BS93" s="2086"/>
      <c r="BT93" s="2086"/>
      <c r="BU93" s="2086"/>
      <c r="BV93" s="915"/>
    </row>
    <row r="94" spans="1:74" s="2078" customFormat="1" x14ac:dyDescent="0.25">
      <c r="A94" s="1281">
        <f>IF(I70&lt;&gt;7,A93,"")</f>
        <v>0</v>
      </c>
      <c r="B94" s="1282"/>
      <c r="C94" s="2201"/>
      <c r="D94" s="2201"/>
      <c r="E94" s="325">
        <f>IF($BG$1=FALSE,E93,SUM(E93,(E93*'Cover Sheet and Summary'!$H$13/100)))</f>
        <v>0</v>
      </c>
      <c r="F94" s="1807">
        <f>IF(AND($J$35=$J$34,$I$34&gt;=7),0,IF(AND($J$35=$J$34,$I$35&lt;=12),$I$35-7+1,IF(AND($J$35=$J$34,$I$35-$I$34&lt;=6),0,IF(AND($J$35=$J$34,$I$35&lt;7),0,IF(AND($J$35=$J$34,$I$35&gt;=7),$I$35-7+1,IF(AND($J$35&gt;$J$34,$I$34&lt;7,$I$35&lt;7),12-7+$I$35+1,IF(AND($J$35&gt;$J$34,$I$34&lt;7,$I$35&gt;=7),$I$35-7+1,IF(AND($J$35&gt;$J$34,$I$34&gt;=7,$I$35&lt;7),0,IF(AND($J$35&gt;$J$34,$I$34&gt;=7,$I$35&gt;=7),$I$35-7+1)))))))))</f>
        <v>2</v>
      </c>
      <c r="G94" s="1955">
        <f>G93</f>
        <v>0</v>
      </c>
      <c r="H94" s="1294">
        <f>F94/12*G94</f>
        <v>0</v>
      </c>
      <c r="I94" s="2297">
        <v>0</v>
      </c>
      <c r="J94" s="2089">
        <f>ROUNDDOWN(L94-I94,0)</f>
        <v>0</v>
      </c>
      <c r="K94" s="1872"/>
      <c r="L94" s="1296">
        <f>ROUNDDOWN((E94*F94*G94/12),0)</f>
        <v>0</v>
      </c>
      <c r="M94" s="1298">
        <f>SUM(L93,L94)</f>
        <v>0</v>
      </c>
      <c r="N94" s="328"/>
      <c r="BF94" s="2205"/>
      <c r="BG94" s="917"/>
      <c r="BH94" s="2276"/>
      <c r="BI94" s="901">
        <v>1</v>
      </c>
      <c r="BJ94" s="945"/>
      <c r="BK94" s="1935"/>
      <c r="BL94" s="2743">
        <f t="shared" si="22"/>
        <v>0</v>
      </c>
      <c r="BM94" s="2743"/>
      <c r="BN94" s="2085">
        <f t="shared" si="23"/>
        <v>0</v>
      </c>
      <c r="BO94" s="2086"/>
      <c r="BP94" s="2086"/>
      <c r="BQ94" s="2086"/>
      <c r="BR94" s="2086"/>
      <c r="BS94" s="2086"/>
      <c r="BT94" s="2086"/>
      <c r="BU94" s="2086"/>
      <c r="BV94" s="915"/>
    </row>
    <row r="95" spans="1:74" s="2078" customFormat="1" ht="15.75" thickBot="1" x14ac:dyDescent="0.3">
      <c r="A95" s="1866"/>
      <c r="B95" s="2203"/>
      <c r="C95" s="1867"/>
      <c r="D95" s="1867"/>
      <c r="E95" s="2744" t="s">
        <v>40</v>
      </c>
      <c r="F95" s="2744"/>
      <c r="G95" s="2744"/>
      <c r="H95" s="2745"/>
      <c r="I95" s="1854">
        <f>ROUNDDOWN(SUM(I93,I94)*$B$125,0)</f>
        <v>0</v>
      </c>
      <c r="J95" s="1854">
        <f>ROUNDDOWN(SUM(J93,J94)*$B$125,0)</f>
        <v>0</v>
      </c>
      <c r="K95" s="1873"/>
      <c r="L95" s="1861">
        <f>ROUNDDOWN(SUM(L93,L94)*$B$125,0)</f>
        <v>0</v>
      </c>
      <c r="M95" s="1870"/>
      <c r="N95" s="328"/>
      <c r="BF95" s="2205"/>
      <c r="BG95" s="917"/>
      <c r="BH95" s="2276"/>
      <c r="BI95" s="901">
        <v>1</v>
      </c>
      <c r="BJ95" s="945"/>
      <c r="BK95" s="1229"/>
      <c r="BL95" s="2743">
        <f t="shared" si="22"/>
        <v>0</v>
      </c>
      <c r="BM95" s="2743"/>
      <c r="BN95" s="2085">
        <f t="shared" si="23"/>
        <v>0</v>
      </c>
      <c r="BO95" s="2086"/>
      <c r="BP95" s="2086"/>
      <c r="BQ95" s="2086"/>
      <c r="BR95" s="2086"/>
      <c r="BS95" s="2086"/>
      <c r="BT95" s="2086"/>
      <c r="BU95" s="2086"/>
      <c r="BV95" s="915"/>
    </row>
    <row r="96" spans="1:74" s="2078" customFormat="1" x14ac:dyDescent="0.25">
      <c r="A96" s="1862"/>
      <c r="B96" s="1863"/>
      <c r="C96" s="17"/>
      <c r="D96" s="1864"/>
      <c r="E96" s="1865">
        <f>IF('Cover Sheet and Summary'!$I$13="no",D96,SUM(D96,(D96*'Cover Sheet and Summary'!$H$13/100)))</f>
        <v>0</v>
      </c>
      <c r="F96" s="1848">
        <f>IF(AND($J$34=$J$35,$I$34&lt;7,$I$35&lt;7),$I$35-$I$34+1,IF(AND($J$34=$J$35,$I$34&lt;7,$I$35&gt;=7),7-$I$34,IF(AND($J$34=$J$35,$I$34&gt;=7,$I$35&gt;=7),$I$35-$I$34+1,IF(AND($J$35&gt;$J$34,$I$34&gt;=7,$I$35&gt;7),7-$I$34+12,IF(AND($J562&gt;$J$34,$I$34&lt;7,$I$35&gt;=7),7-$I$34,IF(AND($J$35&gt;$J$34,$I$34&gt;=7,$I$35&lt;7),12-$I$34+1+$I$35,IF(AND($J$35&gt;$J$34,$I$34&lt;7,$I$35&lt;7),7-$I$34,IF(AND($J$35&gt;$J$34,$I$34&gt;=7,$I$35&gt;=7),12-$I$34+7))))))))</f>
        <v>10</v>
      </c>
      <c r="G96" s="2371">
        <v>0</v>
      </c>
      <c r="H96" s="1849">
        <f>F96/12*G96</f>
        <v>0</v>
      </c>
      <c r="I96" s="2362">
        <v>0</v>
      </c>
      <c r="J96" s="1851">
        <f>ROUNDDOWN(L96-I96,0)</f>
        <v>0</v>
      </c>
      <c r="K96" s="1872"/>
      <c r="L96" s="1613">
        <f>ROUNDDOWN((E96*F96*G96/12),0)</f>
        <v>0</v>
      </c>
      <c r="M96" s="1297"/>
      <c r="N96" s="328"/>
      <c r="BF96" s="2205"/>
      <c r="BG96" s="917"/>
      <c r="BH96" s="2276"/>
      <c r="BI96" s="901">
        <v>1</v>
      </c>
      <c r="BJ96" s="945"/>
      <c r="BK96" s="1935"/>
      <c r="BL96" s="2743">
        <f t="shared" si="22"/>
        <v>0</v>
      </c>
      <c r="BM96" s="2743"/>
      <c r="BN96" s="2085">
        <f t="shared" si="23"/>
        <v>0</v>
      </c>
      <c r="BO96" s="2086"/>
      <c r="BP96" s="2086"/>
      <c r="BQ96" s="2086"/>
      <c r="BR96" s="2086"/>
      <c r="BS96" s="2086"/>
      <c r="BT96" s="2086"/>
      <c r="BU96" s="2086"/>
      <c r="BV96" s="915"/>
    </row>
    <row r="97" spans="1:74" s="2078" customFormat="1" x14ac:dyDescent="0.25">
      <c r="A97" s="1281">
        <f>IF(I70&lt;&gt;7,A96,"")</f>
        <v>0</v>
      </c>
      <c r="B97" s="1282"/>
      <c r="C97" s="2201"/>
      <c r="D97" s="2201"/>
      <c r="E97" s="325">
        <f>IF($BG$1=FALSE,E96,SUM(E96,(E96*'Cover Sheet and Summary'!$H$13/100)))</f>
        <v>0</v>
      </c>
      <c r="F97" s="1807">
        <f>IF(AND($J$35=$J$34,$I$34&gt;=7),0,IF(AND($J$35=$J$34,$I$35&lt;=12),$I$35-7+1,IF(AND($J$35=$J$34,$I$35-$I$34&lt;=6),0,IF(AND($J$35=$J$34,$I$35&lt;7),0,IF(AND($J$35=$J$34,$I$35&gt;=7),$I$35-7+1,IF(AND($J$35&gt;$J$34,$I$34&lt;7,$I$35&lt;7),12-7+$I$35+1,IF(AND($J$35&gt;$J$34,$I$34&lt;7,$I$35&gt;=7),$I$35-7+1,IF(AND($J$35&gt;$J$34,$I$34&gt;=7,$I$35&lt;7),0,IF(AND($J$35&gt;$J$34,$I$34&gt;=7,$I$35&gt;=7),$I$35-7+1)))))))))</f>
        <v>2</v>
      </c>
      <c r="G97" s="1955">
        <f>G96</f>
        <v>0</v>
      </c>
      <c r="H97" s="1294">
        <f>F97/12*G97</f>
        <v>0</v>
      </c>
      <c r="I97" s="2297">
        <v>0</v>
      </c>
      <c r="J97" s="2089">
        <f>ROUNDDOWN(L97-I97,0)</f>
        <v>0</v>
      </c>
      <c r="K97" s="1872"/>
      <c r="L97" s="1296">
        <f>ROUNDDOWN((E97*F97*G97/12),0)</f>
        <v>0</v>
      </c>
      <c r="M97" s="1298">
        <f>SUM(L96,L97)</f>
        <v>0</v>
      </c>
      <c r="N97" s="328"/>
      <c r="BF97" s="2205"/>
      <c r="BG97" s="917"/>
      <c r="BH97" s="2276"/>
      <c r="BI97" s="901">
        <v>1</v>
      </c>
      <c r="BJ97" s="945"/>
      <c r="BK97" s="1935"/>
      <c r="BL97" s="2743">
        <f t="shared" si="22"/>
        <v>0</v>
      </c>
      <c r="BM97" s="2743"/>
      <c r="BN97" s="2085">
        <f t="shared" si="23"/>
        <v>0</v>
      </c>
      <c r="BO97" s="2086"/>
      <c r="BP97" s="2086"/>
      <c r="BQ97" s="2086"/>
      <c r="BR97" s="2086"/>
      <c r="BS97" s="2086"/>
      <c r="BT97" s="2086"/>
      <c r="BU97" s="2086"/>
      <c r="BV97" s="915"/>
    </row>
    <row r="98" spans="1:74" s="2078" customFormat="1" ht="15.75" thickBot="1" x14ac:dyDescent="0.3">
      <c r="A98" s="1866"/>
      <c r="B98" s="2203"/>
      <c r="C98" s="1867"/>
      <c r="D98" s="1867"/>
      <c r="E98" s="2744" t="s">
        <v>40</v>
      </c>
      <c r="F98" s="2744"/>
      <c r="G98" s="2744"/>
      <c r="H98" s="2745"/>
      <c r="I98" s="1854">
        <f>ROUNDDOWN(SUM(I96,I97)*$B$125,0)</f>
        <v>0</v>
      </c>
      <c r="J98" s="1854">
        <f>ROUNDDOWN(SUM(J96,J97)*$B$125,0)</f>
        <v>0</v>
      </c>
      <c r="K98" s="1873"/>
      <c r="L98" s="1854">
        <f>ROUNDDOWN(SUM(L96,L97)*$B$125,0)</f>
        <v>0</v>
      </c>
      <c r="M98" s="1868"/>
      <c r="N98" s="328"/>
      <c r="BF98" s="2205"/>
      <c r="BG98" s="917"/>
      <c r="BH98" s="2276"/>
      <c r="BI98" s="901">
        <v>1</v>
      </c>
      <c r="BJ98" s="945"/>
      <c r="BK98" s="1935"/>
      <c r="BL98" s="2743">
        <f t="shared" si="22"/>
        <v>0</v>
      </c>
      <c r="BM98" s="2743"/>
      <c r="BN98" s="2085">
        <f t="shared" si="23"/>
        <v>0</v>
      </c>
      <c r="BO98" s="2086"/>
      <c r="BP98" s="2086"/>
      <c r="BQ98" s="2086"/>
      <c r="BR98" s="2086"/>
      <c r="BS98" s="2086"/>
      <c r="BT98" s="2086"/>
      <c r="BU98" s="2086"/>
      <c r="BV98" s="915"/>
    </row>
    <row r="99" spans="1:74" s="2078" customFormat="1" x14ac:dyDescent="0.25">
      <c r="A99" s="1862"/>
      <c r="B99" s="1863"/>
      <c r="C99" s="17"/>
      <c r="D99" s="1864">
        <v>0</v>
      </c>
      <c r="E99" s="1865">
        <f>IF('Cover Sheet and Summary'!$I$13="no",D99,SUM(D99,(D99*'Cover Sheet and Summary'!$H$13/100)))</f>
        <v>0</v>
      </c>
      <c r="F99" s="1848">
        <f>IF(AND($J$34=$J$35,$I$34&lt;7,$I$35&lt;7),$I$35-$I$34+1,IF(AND($J$34=$J$35,$I$34&lt;7,$I$35&gt;=7),7-$I$34,IF(AND($J$34=$J$35,$I$34&gt;=7,$I$35&gt;=7),$I$35-$I$34+1,IF(AND($J$35&gt;$J$34,$I$34&gt;=7,$I$35&gt;7),7-$I$34+12,IF(AND($J565&gt;$J$34,$I$34&lt;7,$I$35&gt;=7),7-$I$34,IF(AND($J$35&gt;$J$34,$I$34&gt;=7,$I$35&lt;7),12-$I$34+1+$I$35,IF(AND($J$35&gt;$J$34,$I$34&lt;7,$I$35&lt;7),7-$I$34,IF(AND($J$35&gt;$J$34,$I$34&gt;=7,$I$35&gt;=7),12-$I$34+7))))))))</f>
        <v>10</v>
      </c>
      <c r="G99" s="2371">
        <v>0</v>
      </c>
      <c r="H99" s="1849">
        <f>F99/12*G99</f>
        <v>0</v>
      </c>
      <c r="I99" s="2362">
        <v>0</v>
      </c>
      <c r="J99" s="1851">
        <f>ROUNDDOWN(L99-I99,0)</f>
        <v>0</v>
      </c>
      <c r="K99" s="1872"/>
      <c r="L99" s="1613">
        <f>ROUNDDOWN((E99*F99*G99/12),0)</f>
        <v>0</v>
      </c>
      <c r="M99" s="1297"/>
      <c r="N99" s="328"/>
      <c r="BF99" s="2205"/>
      <c r="BG99" s="917"/>
      <c r="BH99" s="2276"/>
      <c r="BI99" s="901">
        <v>1</v>
      </c>
      <c r="BJ99" s="945"/>
      <c r="BK99" s="1935"/>
      <c r="BL99" s="2743">
        <f t="shared" si="22"/>
        <v>0</v>
      </c>
      <c r="BM99" s="2743"/>
      <c r="BN99" s="2085">
        <f t="shared" si="23"/>
        <v>0</v>
      </c>
      <c r="BO99" s="2086"/>
      <c r="BP99" s="2086"/>
      <c r="BQ99" s="2086"/>
      <c r="BR99" s="2086"/>
      <c r="BS99" s="2086"/>
      <c r="BT99" s="2086"/>
      <c r="BU99" s="2086"/>
      <c r="BV99" s="915"/>
    </row>
    <row r="100" spans="1:74" s="2078" customFormat="1" x14ac:dyDescent="0.25">
      <c r="A100" s="1281">
        <f>IF(I70&lt;&gt;7,A99,"")</f>
        <v>0</v>
      </c>
      <c r="B100" s="1282"/>
      <c r="C100" s="2201"/>
      <c r="D100" s="2201"/>
      <c r="E100" s="325">
        <f>IF($BG$1=FALSE,E99,SUM(E99,(E99*'Cover Sheet and Summary'!$H$13/100)))</f>
        <v>0</v>
      </c>
      <c r="F100" s="1807">
        <f>IF(AND($J$35=$J$34,$I$34&gt;=7),0,IF(AND($J$35=$J$34,$I$35&lt;=12),$I$35-7+1,IF(AND($J$35=$J$34,$I$35-$I$34&lt;=6),0,IF(AND($J$35=$J$34,$I$35&lt;7),0,IF(AND($J$35=$J$34,$I$35&gt;=7),$I$35-7+1,IF(AND($J$35&gt;$J$34,$I$34&lt;7,$I$35&lt;7),12-7+$I$35+1,IF(AND($J$35&gt;$J$34,$I$34&lt;7,$I$35&gt;=7),$I$35-7+1,IF(AND($J$35&gt;$J$34,$I$34&gt;=7,$I$35&lt;7),0,IF(AND($J$35&gt;$J$34,$I$34&gt;=7,$I$35&gt;=7),$I$35-7+1)))))))))</f>
        <v>2</v>
      </c>
      <c r="G100" s="1955">
        <f>G99</f>
        <v>0</v>
      </c>
      <c r="H100" s="1294">
        <f>F100/12*G100</f>
        <v>0</v>
      </c>
      <c r="I100" s="2297">
        <v>0</v>
      </c>
      <c r="J100" s="2089">
        <f>ROUNDDOWN(L100-I100,0)</f>
        <v>0</v>
      </c>
      <c r="K100" s="1872"/>
      <c r="L100" s="1296">
        <f>ROUNDDOWN((E100*F100*G100/12),0)</f>
        <v>0</v>
      </c>
      <c r="M100" s="1298">
        <f>SUM(L99,L100)</f>
        <v>0</v>
      </c>
      <c r="N100" s="328"/>
      <c r="BF100" s="2205"/>
      <c r="BG100" s="917"/>
      <c r="BH100" s="2276"/>
      <c r="BI100" s="901">
        <v>1</v>
      </c>
      <c r="BJ100" s="945"/>
      <c r="BK100" s="1935"/>
      <c r="BL100" s="2743">
        <f t="shared" si="22"/>
        <v>0</v>
      </c>
      <c r="BM100" s="2743"/>
      <c r="BN100" s="2085">
        <f t="shared" si="23"/>
        <v>0</v>
      </c>
      <c r="BO100" s="2086"/>
      <c r="BP100" s="2086"/>
      <c r="BQ100" s="2086"/>
      <c r="BR100" s="2086"/>
      <c r="BS100" s="2086"/>
      <c r="BT100" s="2086"/>
      <c r="BU100" s="2086"/>
      <c r="BV100" s="915"/>
    </row>
    <row r="101" spans="1:74" s="2078" customFormat="1" ht="15.75" thickBot="1" x14ac:dyDescent="0.3">
      <c r="A101" s="1866"/>
      <c r="B101" s="2203"/>
      <c r="C101" s="1867"/>
      <c r="D101" s="1867"/>
      <c r="E101" s="2744" t="s">
        <v>40</v>
      </c>
      <c r="F101" s="2744"/>
      <c r="G101" s="2744"/>
      <c r="H101" s="2745"/>
      <c r="I101" s="1854">
        <f>ROUNDDOWN(SUM(I99,I100)*$B$125,0)</f>
        <v>0</v>
      </c>
      <c r="J101" s="1854">
        <f>ROUNDDOWN(SUM(J99,J100)*$B$125,0)</f>
        <v>0</v>
      </c>
      <c r="K101" s="1873"/>
      <c r="L101" s="1854">
        <f>ROUNDDOWN(SUM(L99,L100)*$B$125,0)</f>
        <v>0</v>
      </c>
      <c r="M101" s="1870"/>
      <c r="N101" s="328"/>
      <c r="BF101" s="2205"/>
      <c r="BG101" s="917"/>
      <c r="BH101" s="2276"/>
      <c r="BI101" s="901">
        <v>1</v>
      </c>
      <c r="BJ101" s="945"/>
      <c r="BK101" s="1935"/>
      <c r="BL101" s="2743">
        <f t="shared" si="22"/>
        <v>0</v>
      </c>
      <c r="BM101" s="2743"/>
      <c r="BN101" s="2085">
        <f t="shared" si="23"/>
        <v>0</v>
      </c>
      <c r="BO101" s="2086"/>
      <c r="BP101" s="2086"/>
      <c r="BQ101" s="2086"/>
      <c r="BR101" s="2086"/>
      <c r="BS101" s="2086"/>
      <c r="BT101" s="2086"/>
      <c r="BU101" s="2086"/>
      <c r="BV101" s="915"/>
    </row>
    <row r="102" spans="1:74" s="2078" customFormat="1" x14ac:dyDescent="0.25">
      <c r="A102" s="1862"/>
      <c r="B102" s="1863"/>
      <c r="C102" s="17"/>
      <c r="D102" s="1864">
        <v>0</v>
      </c>
      <c r="E102" s="1865">
        <f>IF('Cover Sheet and Summary'!$I$13="no",D102,SUM(D102,(D102*'Cover Sheet and Summary'!$H$13/100)))</f>
        <v>0</v>
      </c>
      <c r="F102" s="1848">
        <f>IF(AND($J$34=$J$35,$I$34&lt;7,$I$35&lt;7),$I$35-$I$34+1,IF(AND($J$34=$J$35,$I$34&lt;7,$I$35&gt;=7),7-$I$34,IF(AND($J$34=$J$35,$I$34&gt;=7,$I$35&gt;=7),$I$35-$I$34+1,IF(AND($J$35&gt;$J$34,$I$34&gt;=7,$I$35&gt;7),7-$I$34+12,IF(AND($J568&gt;$J$34,$I$34&lt;7,$I$35&gt;=7),7-$I$34,IF(AND($J$35&gt;$J$34,$I$34&gt;=7,$I$35&lt;7),12-$I$34+1+$I$35,IF(AND($J$35&gt;$J$34,$I$34&lt;7,$I$35&lt;7),7-$I$34,IF(AND($J$35&gt;$J$34,$I$34&gt;=7,$I$35&gt;=7),12-$I$34+7))))))))</f>
        <v>10</v>
      </c>
      <c r="G102" s="2372">
        <v>0</v>
      </c>
      <c r="H102" s="1849">
        <f>F102/12*G102</f>
        <v>0</v>
      </c>
      <c r="I102" s="2362">
        <v>0</v>
      </c>
      <c r="J102" s="1851">
        <f>ROUNDDOWN(L102-I102,0)</f>
        <v>0</v>
      </c>
      <c r="K102" s="1872"/>
      <c r="L102" s="1613">
        <f>ROUNDDOWN((E102*F102*G102/12),0)</f>
        <v>0</v>
      </c>
      <c r="M102" s="1297"/>
      <c r="N102" s="328"/>
      <c r="BF102" s="2205"/>
      <c r="BG102" s="917"/>
      <c r="BH102" s="2276"/>
      <c r="BI102" s="901">
        <v>1</v>
      </c>
      <c r="BJ102" s="945"/>
      <c r="BK102" s="1935"/>
      <c r="BL102" s="2743">
        <f t="shared" si="22"/>
        <v>0</v>
      </c>
      <c r="BM102" s="2743"/>
      <c r="BN102" s="2085">
        <f t="shared" si="23"/>
        <v>0</v>
      </c>
      <c r="BO102" s="2086"/>
      <c r="BP102" s="2086"/>
      <c r="BQ102" s="2086"/>
      <c r="BR102" s="2086"/>
      <c r="BS102" s="2086"/>
      <c r="BT102" s="2086"/>
      <c r="BU102" s="2086"/>
      <c r="BV102" s="915"/>
    </row>
    <row r="103" spans="1:74" s="2078" customFormat="1" x14ac:dyDescent="0.25">
      <c r="A103" s="1281">
        <f>IF(I70&lt;&gt;7,A102,"")</f>
        <v>0</v>
      </c>
      <c r="B103" s="1282"/>
      <c r="C103" s="2201"/>
      <c r="D103" s="2201"/>
      <c r="E103" s="325">
        <f>IF($BG$1=FALSE,E102,SUM(E102,(E102*'Cover Sheet and Summary'!$H$13/100)))</f>
        <v>0</v>
      </c>
      <c r="F103" s="1807">
        <f>IF(AND($J$35=$J$34,$I$34&gt;=7),0,IF(AND($J$35=$J$34,$I$35&lt;=12),$I$35-7+1,IF(AND($J$35=$J$34,$I$35-$I$34&lt;=6),0,IF(AND($J$35=$J$34,$I$35&lt;7),0,IF(AND($J$35=$J$34,$I$35&gt;=7),$I$35-7+1,IF(AND($J$35&gt;$J$34,$I$34&lt;7,$I$35&lt;7),12-7+$I$35+1,IF(AND($J$35&gt;$J$34,$I$34&lt;7,$I$35&gt;=7),$I$35-7+1,IF(AND($J$35&gt;$J$34,$I$34&gt;=7,$I$35&lt;7),0,IF(AND($J$35&gt;$J$34,$I$34&gt;=7,$I$35&gt;=7),$I$35-7+1)))))))))</f>
        <v>2</v>
      </c>
      <c r="G103" s="1955">
        <f>G102</f>
        <v>0</v>
      </c>
      <c r="H103" s="1294">
        <f>F103/12*G103</f>
        <v>0</v>
      </c>
      <c r="I103" s="2297">
        <v>0</v>
      </c>
      <c r="J103" s="2089">
        <f>ROUNDDOWN(L103-I103,0)</f>
        <v>0</v>
      </c>
      <c r="K103" s="1872"/>
      <c r="L103" s="1296">
        <f>ROUNDDOWN((E103*F103*G103/12),0)</f>
        <v>0</v>
      </c>
      <c r="M103" s="1298">
        <f>SUM(L102,L103)</f>
        <v>0</v>
      </c>
      <c r="N103" s="328"/>
      <c r="BF103" s="2205"/>
      <c r="BG103" s="917"/>
      <c r="BH103" s="2276"/>
      <c r="BI103" s="901">
        <v>1</v>
      </c>
      <c r="BJ103" s="945"/>
      <c r="BK103" s="1935"/>
      <c r="BL103" s="2743">
        <f t="shared" si="22"/>
        <v>0</v>
      </c>
      <c r="BM103" s="2743"/>
      <c r="BN103" s="2085">
        <f t="shared" si="23"/>
        <v>0</v>
      </c>
      <c r="BO103" s="2086"/>
      <c r="BP103" s="2086"/>
      <c r="BQ103" s="2086"/>
      <c r="BR103" s="2086"/>
      <c r="BS103" s="2086"/>
      <c r="BT103" s="2086"/>
      <c r="BU103" s="2086"/>
      <c r="BV103" s="915"/>
    </row>
    <row r="104" spans="1:74" s="2078" customFormat="1" ht="15.75" thickBot="1" x14ac:dyDescent="0.3">
      <c r="A104" s="1866"/>
      <c r="B104" s="2203"/>
      <c r="C104" s="1867"/>
      <c r="D104" s="1867"/>
      <c r="E104" s="2744" t="s">
        <v>40</v>
      </c>
      <c r="F104" s="2744"/>
      <c r="G104" s="2744"/>
      <c r="H104" s="2745"/>
      <c r="I104" s="1854">
        <f>ROUNDDOWN(SUM(I102,I103)*$B$125,0)</f>
        <v>0</v>
      </c>
      <c r="J104" s="1854">
        <f>ROUNDDOWN(SUM(J102,J103)*$B$125,0)</f>
        <v>0</v>
      </c>
      <c r="K104" s="1873"/>
      <c r="L104" s="1861">
        <f>ROUNDDOWN(SUM(L102,L103)*$B$125,0)</f>
        <v>0</v>
      </c>
      <c r="M104" s="1870"/>
      <c r="N104" s="328"/>
      <c r="BF104" s="2205"/>
      <c r="BG104" s="917"/>
      <c r="BH104" s="2276"/>
      <c r="BI104" s="901">
        <v>1</v>
      </c>
      <c r="BJ104" s="945"/>
      <c r="BK104" s="1935"/>
      <c r="BL104" s="2743">
        <f t="shared" si="22"/>
        <v>0</v>
      </c>
      <c r="BM104" s="2743"/>
      <c r="BN104" s="2085">
        <f t="shared" si="23"/>
        <v>0</v>
      </c>
      <c r="BO104" s="2086"/>
      <c r="BP104" s="2086"/>
      <c r="BQ104" s="2086"/>
      <c r="BR104" s="2086"/>
      <c r="BS104" s="2086"/>
      <c r="BT104" s="2086"/>
      <c r="BU104" s="2086"/>
      <c r="BV104" s="915"/>
    </row>
    <row r="105" spans="1:74" s="2078" customFormat="1" x14ac:dyDescent="0.25">
      <c r="A105" s="1862"/>
      <c r="B105" s="2243"/>
      <c r="C105" s="2201"/>
      <c r="D105" s="2242">
        <v>0</v>
      </c>
      <c r="E105" s="325">
        <f>IF('Cover Sheet and Summary'!$I$13="no",D105,SUM(D105,(D105*'Cover Sheet and Summary'!$H$13/100)))</f>
        <v>0</v>
      </c>
      <c r="F105" s="1848">
        <f>IF(AND($J$34=$J$35,$I$34&lt;7,$I$35&lt;7),$I$35-$I$34+1,IF(AND($J$34=$J$35,$I$34&lt;7,$I$35&gt;=7),7-$I$34,IF(AND($J$34=$J$35,$I$34&gt;=7,$I$35&gt;=7),$I$35-$I$34+1,IF(AND($J$35&gt;$J$34,$I$34&gt;=7,$I$35&gt;7),7-$I$34+12,IF(AND($J571&gt;$J$34,$I$34&lt;7,$I$35&gt;=7),7-$I$34,IF(AND($J$35&gt;$J$34,$I$34&gt;=7,$I$35&lt;7),12-$I$34+1+$I$35,IF(AND($J$35&gt;$J$34,$I$34&lt;7,$I$35&lt;7),7-$I$34,IF(AND($J$35&gt;$J$34,$I$34&gt;=7,$I$35&gt;=7),12-$I$34+7))))))))</f>
        <v>10</v>
      </c>
      <c r="G105" s="2372">
        <v>0</v>
      </c>
      <c r="H105" s="1284"/>
      <c r="I105" s="2362">
        <v>0</v>
      </c>
      <c r="J105" s="1851">
        <f>ROUNDDOWN(L105-I105,0)</f>
        <v>0</v>
      </c>
      <c r="K105" s="1872"/>
      <c r="L105" s="1613">
        <f>ROUNDDOWN((E105*F105*G105/12),0)</f>
        <v>0</v>
      </c>
      <c r="M105" s="1299"/>
      <c r="N105" s="328"/>
      <c r="BF105" s="2205"/>
      <c r="BG105" s="917"/>
      <c r="BH105" s="2276"/>
      <c r="BI105" s="901">
        <v>1</v>
      </c>
      <c r="BJ105" s="945"/>
      <c r="BK105" s="1935"/>
      <c r="BL105" s="2743">
        <f t="shared" si="22"/>
        <v>0</v>
      </c>
      <c r="BM105" s="2743"/>
      <c r="BN105" s="2085">
        <f t="shared" si="23"/>
        <v>0</v>
      </c>
      <c r="BO105" s="2086"/>
      <c r="BP105" s="2086"/>
      <c r="BQ105" s="2086"/>
      <c r="BR105" s="2086"/>
      <c r="BS105" s="2086"/>
      <c r="BT105" s="2086"/>
      <c r="BU105" s="2086"/>
      <c r="BV105" s="915"/>
    </row>
    <row r="106" spans="1:74" s="2078" customFormat="1" x14ac:dyDescent="0.25">
      <c r="A106" s="1281">
        <f>IF(I70&lt;&gt;7,A105,"")</f>
        <v>0</v>
      </c>
      <c r="B106" s="2228"/>
      <c r="C106" s="2228"/>
      <c r="D106" s="2230"/>
      <c r="E106" s="325">
        <f>IF($BG$1=FALSE,E105,SUM(E105,(E105*'Cover Sheet and Summary'!$H$13/100)))</f>
        <v>0</v>
      </c>
      <c r="F106" s="1807">
        <f>IF(AND($J$35=$J$34,$I$34&gt;=7),0,IF(AND($J$35=$J$34,$I$35&lt;=12),$I$35-7+1,IF(AND($J$35=$J$34,$I$35-$I$34&lt;=6),0,IF(AND($J$35=$J$34,$I$35&lt;7),0,IF(AND($J$35=$J$34,$I$35&gt;=7),$I$35-7+1,IF(AND($J$35&gt;$J$34,$I$34&lt;7,$I$35&lt;7),12-7+$I$35+1,IF(AND($J$35&gt;$J$34,$I$34&lt;7,$I$35&gt;=7),$I$35-7+1,IF(AND($J$35&gt;$J$34,$I$34&gt;=7,$I$35&lt;7),0,IF(AND($J$35&gt;$J$34,$I$34&gt;=7,$I$35&gt;=7),$I$35-7+1)))))))))</f>
        <v>2</v>
      </c>
      <c r="G106" s="2290">
        <f>G105</f>
        <v>0</v>
      </c>
      <c r="H106" s="2200"/>
      <c r="I106" s="2375">
        <v>0</v>
      </c>
      <c r="J106" s="1397">
        <f>ROUNDDOWN(L106-I106,0)</f>
        <v>0</v>
      </c>
      <c r="K106" s="2218"/>
      <c r="L106" s="2377">
        <f>ROUNDDOWN((E106*F106*G106/12),0)</f>
        <v>0</v>
      </c>
      <c r="M106" s="1996">
        <f>SUM(L105,L106)</f>
        <v>0</v>
      </c>
      <c r="N106" s="328"/>
      <c r="BF106" s="2205"/>
      <c r="BG106" s="917"/>
      <c r="BH106" s="2276"/>
      <c r="BI106" s="901">
        <v>1</v>
      </c>
      <c r="BJ106" s="945"/>
      <c r="BK106" s="1935"/>
      <c r="BL106" s="2743">
        <f t="shared" si="22"/>
        <v>0</v>
      </c>
      <c r="BM106" s="2743"/>
      <c r="BN106" s="2085">
        <f t="shared" si="23"/>
        <v>0</v>
      </c>
      <c r="BO106" s="2086"/>
      <c r="BP106" s="2086"/>
      <c r="BQ106" s="2086"/>
      <c r="BR106" s="2086"/>
      <c r="BS106" s="2086"/>
      <c r="BT106" s="2086"/>
      <c r="BU106" s="2086"/>
      <c r="BV106" s="915"/>
    </row>
    <row r="107" spans="1:74" s="2078" customFormat="1" ht="15.75" thickBot="1" x14ac:dyDescent="0.3">
      <c r="A107" s="1997"/>
      <c r="B107" s="2231"/>
      <c r="C107" s="1867"/>
      <c r="D107" s="1867"/>
      <c r="E107" s="2199"/>
      <c r="F107" s="2744" t="s">
        <v>40</v>
      </c>
      <c r="G107" s="2744"/>
      <c r="H107" s="2199"/>
      <c r="I107" s="1854">
        <f>ROUNDDOWN(SUM(I105,I106)*$B$125,0)</f>
        <v>0</v>
      </c>
      <c r="J107" s="1854">
        <f>ROUNDDOWN(SUM(J105,J106)*$B$125,0)</f>
        <v>0</v>
      </c>
      <c r="K107" s="1873"/>
      <c r="L107" s="1861">
        <f>ROUNDDOWN(SUM(L105,L106)*$B$125,0)</f>
        <v>0</v>
      </c>
      <c r="M107" s="1998"/>
      <c r="N107" s="328"/>
      <c r="BF107" s="2205"/>
      <c r="BG107" s="917"/>
      <c r="BH107" s="2276"/>
      <c r="BI107" s="901">
        <v>1</v>
      </c>
      <c r="BJ107" s="945"/>
      <c r="BK107" s="1935"/>
      <c r="BL107" s="2743">
        <f t="shared" si="22"/>
        <v>0</v>
      </c>
      <c r="BM107" s="2743"/>
      <c r="BN107" s="2085">
        <f t="shared" si="23"/>
        <v>0</v>
      </c>
      <c r="BO107" s="2086"/>
      <c r="BP107" s="2086"/>
      <c r="BQ107" s="2086"/>
      <c r="BR107" s="2086"/>
      <c r="BS107" s="2086"/>
      <c r="BT107" s="2086"/>
      <c r="BU107" s="2086"/>
      <c r="BV107" s="915"/>
    </row>
    <row r="108" spans="1:74" s="2078" customFormat="1" x14ac:dyDescent="0.25">
      <c r="A108" s="1862"/>
      <c r="B108" s="1863"/>
      <c r="C108" s="2201"/>
      <c r="D108" s="1864">
        <v>0</v>
      </c>
      <c r="E108" s="325">
        <f>IF('Cover Sheet and Summary'!$I$13="no",D108,SUM(D108,(D108*'Cover Sheet and Summary'!$H$13/100)))</f>
        <v>0</v>
      </c>
      <c r="F108" s="1848">
        <f>IF(AND($J$34=$J$35,$I$34&lt;7,$I$35&lt;7),$I$35-$I$34+1,IF(AND($J$34=$J$35,$I$34&lt;7,$I$35&gt;=7),7-$I$34,IF(AND($J$34=$J$35,$I$34&gt;=7,$I$35&gt;=7),$I$35-$I$34+1,IF(AND($J$35&gt;$J$34,$I$34&gt;=7,$I$35&gt;7),7-$I$34+12,IF(AND($J574&gt;$J$34,$I$34&lt;7,$I$35&gt;=7),7-$I$34,IF(AND($J$35&gt;$J$34,$I$34&gt;=7,$I$35&lt;7),12-$I$34+1+$I$35,IF(AND($J$35&gt;$J$34,$I$34&lt;7,$I$35&lt;7),7-$I$34,IF(AND($J$35&gt;$J$34,$I$34&gt;=7,$I$35&gt;=7),12-$I$34+7))))))))</f>
        <v>10</v>
      </c>
      <c r="G108" s="2372">
        <v>0</v>
      </c>
      <c r="H108" s="1284"/>
      <c r="I108" s="2362">
        <v>0</v>
      </c>
      <c r="J108" s="1851">
        <f>ROUNDDOWN(L108-I108,0)</f>
        <v>0</v>
      </c>
      <c r="K108" s="1872"/>
      <c r="L108" s="1613">
        <f>ROUNDDOWN((E108*F108*G108/12),0)</f>
        <v>0</v>
      </c>
      <c r="M108" s="1299"/>
      <c r="N108" s="328"/>
      <c r="BF108" s="2205"/>
      <c r="BG108" s="917"/>
      <c r="BH108" s="2276"/>
      <c r="BI108" s="901">
        <v>1</v>
      </c>
      <c r="BJ108" s="945"/>
      <c r="BK108" s="1935"/>
      <c r="BL108" s="2743">
        <f t="shared" si="22"/>
        <v>0</v>
      </c>
      <c r="BM108" s="2743"/>
      <c r="BN108" s="2085">
        <f t="shared" si="23"/>
        <v>0</v>
      </c>
      <c r="BO108" s="2086"/>
      <c r="BP108" s="2086"/>
      <c r="BQ108" s="2086"/>
      <c r="BR108" s="2086"/>
      <c r="BS108" s="2086"/>
      <c r="BT108" s="2086"/>
      <c r="BU108" s="2086"/>
      <c r="BV108" s="915"/>
    </row>
    <row r="109" spans="1:74" s="2078" customFormat="1" x14ac:dyDescent="0.25">
      <c r="A109" s="1281">
        <f>IF(I70&lt;&gt;7,A108,"")</f>
        <v>0</v>
      </c>
      <c r="B109" s="2200"/>
      <c r="C109" s="2201"/>
      <c r="D109" s="2201"/>
      <c r="E109" s="325">
        <f>IF($BG$1=FALSE,E108,SUM(E108,(E108*'Cover Sheet and Summary'!$H$13/100)))</f>
        <v>0</v>
      </c>
      <c r="F109" s="1807">
        <f>IF(AND($J$35=$J$34,$I$34&gt;=7),0,IF(AND($J$35=$J$34,$I$35&lt;=12),$I$35-7+1,IF(AND($J$35=$J$34,$I$35-$I$34&lt;=6),0,IF(AND($J$35=$J$34,$I$35&lt;7),0,IF(AND($J$35=$J$34,$I$35&gt;=7),$I$35-7+1,IF(AND($J$35&gt;$J$34,$I$34&lt;7,$I$35&lt;7),12-7+$I$35+1,IF(AND($J$35&gt;$J$34,$I$34&lt;7,$I$35&gt;=7),$I$35-7+1,IF(AND($J$35&gt;$J$34,$I$34&gt;=7,$I$35&lt;7),0,IF(AND($J$35&gt;$J$34,$I$34&gt;=7,$I$35&gt;=7),$I$35-7+1)))))))))</f>
        <v>2</v>
      </c>
      <c r="G109" s="2291">
        <f>G108</f>
        <v>0</v>
      </c>
      <c r="H109" s="1284"/>
      <c r="I109" s="2297">
        <v>0</v>
      </c>
      <c r="J109" s="2089">
        <f>ROUNDDOWN(L109-I109,0)</f>
        <v>0</v>
      </c>
      <c r="K109" s="1872"/>
      <c r="L109" s="1296">
        <f>ROUNDDOWN((E109*F109*G109/12),0)</f>
        <v>0</v>
      </c>
      <c r="M109" s="1298">
        <f>SUM(L108,L109)</f>
        <v>0</v>
      </c>
      <c r="N109" s="328"/>
      <c r="BF109" s="2205"/>
      <c r="BG109" s="917"/>
      <c r="BH109" s="2276"/>
      <c r="BI109" s="901">
        <v>1</v>
      </c>
      <c r="BJ109" s="945"/>
      <c r="BK109" s="1935"/>
      <c r="BL109" s="2743">
        <f t="shared" si="22"/>
        <v>0</v>
      </c>
      <c r="BM109" s="2743"/>
      <c r="BN109" s="2085">
        <f t="shared" si="23"/>
        <v>0</v>
      </c>
      <c r="BO109" s="2086"/>
      <c r="BP109" s="2086"/>
      <c r="BQ109" s="2086"/>
      <c r="BR109" s="2086"/>
      <c r="BS109" s="2086"/>
      <c r="BT109" s="2086"/>
      <c r="BU109" s="2086"/>
      <c r="BV109" s="915"/>
    </row>
    <row r="110" spans="1:74" s="2078" customFormat="1" ht="15.75" thickBot="1" x14ac:dyDescent="0.3">
      <c r="A110" s="1866"/>
      <c r="B110" s="2203"/>
      <c r="C110" s="1867"/>
      <c r="D110" s="1867"/>
      <c r="E110" s="2203"/>
      <c r="F110" s="2744" t="s">
        <v>40</v>
      </c>
      <c r="G110" s="2744"/>
      <c r="H110" s="2203"/>
      <c r="I110" s="1854">
        <f>ROUNDDOWN(SUM(I108,I109)*$B$125,0)</f>
        <v>0</v>
      </c>
      <c r="J110" s="1854">
        <f>ROUNDDOWN(SUM(J108,J109)*$B$125,0)</f>
        <v>0</v>
      </c>
      <c r="K110" s="1873"/>
      <c r="L110" s="1861">
        <f>ROUNDDOWN(SUM(L108,L109)*$B$125,0)</f>
        <v>0</v>
      </c>
      <c r="M110" s="1870"/>
      <c r="N110" s="328"/>
      <c r="BF110" s="2205"/>
      <c r="BG110" s="917"/>
      <c r="BH110" s="2276"/>
      <c r="BI110" s="901">
        <v>1</v>
      </c>
      <c r="BJ110" s="945"/>
      <c r="BK110" s="1229"/>
      <c r="BL110" s="2743">
        <f t="shared" si="22"/>
        <v>0</v>
      </c>
      <c r="BM110" s="2743"/>
      <c r="BN110" s="2085">
        <f t="shared" si="23"/>
        <v>0</v>
      </c>
      <c r="BO110" s="2086"/>
      <c r="BP110" s="2086"/>
      <c r="BQ110" s="2086"/>
      <c r="BR110" s="2086"/>
      <c r="BS110" s="2086"/>
      <c r="BT110" s="2086"/>
      <c r="BU110" s="2086"/>
      <c r="BV110" s="915"/>
    </row>
    <row r="111" spans="1:74" s="2078" customFormat="1" x14ac:dyDescent="0.25">
      <c r="A111" s="1862"/>
      <c r="B111" s="1863"/>
      <c r="C111" s="17"/>
      <c r="D111" s="1864">
        <v>0</v>
      </c>
      <c r="E111" s="1865">
        <f>IF('Cover Sheet and Summary'!$I$13="no",D111,SUM(D111,(D111*'Cover Sheet and Summary'!$H$13/100)))</f>
        <v>0</v>
      </c>
      <c r="F111" s="1848">
        <f>IF(AND($J$34=$J$35,$I$34&lt;7,$I$35&lt;7),$I$35-$I$34+1,IF(AND($J$34=$J$35,$I$34&lt;7,$I$35&gt;=7),7-$I$34,IF(AND($J$34=$J$35,$I$34&gt;=7,$I$35&gt;=7),$I$35-$I$34+1,IF(AND($J$35&gt;$J$34,$I$34&gt;=7,$I$35&gt;7),7-$I$34+12,IF(AND($J577&gt;$J$34,$I$34&lt;7,$I$35&gt;=7),7-$I$34,IF(AND($J$35&gt;$J$34,$I$34&gt;=7,$I$35&lt;7),12-$I$34+1+$I$35,IF(AND($J$35&gt;$J$34,$I$34&lt;7,$I$35&lt;7),7-$I$34,IF(AND($J$35&gt;$J$34,$I$34&gt;=7,$I$35&gt;=7),12-$I$34+7))))))))</f>
        <v>10</v>
      </c>
      <c r="G111" s="2371">
        <v>0</v>
      </c>
      <c r="H111" s="1849">
        <f>F111/12*G111</f>
        <v>0</v>
      </c>
      <c r="I111" s="2362">
        <v>0</v>
      </c>
      <c r="J111" s="1851">
        <f>ROUNDDOWN(L111-I111,0)</f>
        <v>0</v>
      </c>
      <c r="K111" s="1872"/>
      <c r="L111" s="1613">
        <f>ROUNDDOWN((E111*F111*G111/12),0)</f>
        <v>0</v>
      </c>
      <c r="M111" s="1297"/>
      <c r="N111" s="328"/>
      <c r="BF111" s="2205"/>
      <c r="BG111" s="917"/>
      <c r="BH111" s="2276"/>
      <c r="BI111" s="901">
        <v>1</v>
      </c>
      <c r="BJ111" s="945"/>
      <c r="BK111" s="1935"/>
      <c r="BL111" s="2743">
        <f t="shared" si="22"/>
        <v>0</v>
      </c>
      <c r="BM111" s="2743"/>
      <c r="BN111" s="2085">
        <f t="shared" si="23"/>
        <v>0</v>
      </c>
      <c r="BO111" s="2086"/>
      <c r="BP111" s="2086"/>
      <c r="BQ111" s="2086"/>
      <c r="BR111" s="2086"/>
      <c r="BS111" s="2086"/>
      <c r="BT111" s="2086"/>
      <c r="BU111" s="2086"/>
      <c r="BV111" s="915"/>
    </row>
    <row r="112" spans="1:74" s="2078" customFormat="1" x14ac:dyDescent="0.25">
      <c r="A112" s="1281">
        <f>IF(I70&lt;&gt;7,A111,"")</f>
        <v>0</v>
      </c>
      <c r="B112" s="1282"/>
      <c r="C112" s="2201"/>
      <c r="D112" s="2201"/>
      <c r="E112" s="325">
        <f>IF($BG$1=FALSE,E111,SUM(E111,(E111*'Cover Sheet and Summary'!$H$13/100)))</f>
        <v>0</v>
      </c>
      <c r="F112" s="1807">
        <f>IF(AND($J$35=$J$34,$I$34&gt;=7),0,IF(AND($J$35=$J$34,$I$35&lt;=12),$I$35-7+1,IF(AND($J$35=$J$34,$I$35-$I$34&lt;=6),0,IF(AND($J$35=$J$34,$I$35&lt;7),0,IF(AND($J$35=$J$34,$I$35&gt;=7),$I$35-7+1,IF(AND($J$35&gt;$J$34,$I$34&lt;7,$I$35&lt;7),12-7+$I$35+1,IF(AND($J$35&gt;$J$34,$I$34&lt;7,$I$35&gt;=7),$I$35-7+1,IF(AND($J$35&gt;$J$34,$I$34&gt;=7,$I$35&lt;7),0,IF(AND($J$35&gt;$J$34,$I$34&gt;=7,$I$35&gt;=7),$I$35-7+1)))))))))</f>
        <v>2</v>
      </c>
      <c r="G112" s="1955">
        <f>G111</f>
        <v>0</v>
      </c>
      <c r="H112" s="1294">
        <f>F112/12*G112</f>
        <v>0</v>
      </c>
      <c r="I112" s="2297">
        <v>0</v>
      </c>
      <c r="J112" s="2089">
        <f>ROUNDDOWN(L112-I112,0)</f>
        <v>0</v>
      </c>
      <c r="K112" s="1872"/>
      <c r="L112" s="1296">
        <f>ROUNDDOWN((E112*F112*G112/12),0)</f>
        <v>0</v>
      </c>
      <c r="M112" s="1298">
        <f>SUM(L111,L112)</f>
        <v>0</v>
      </c>
      <c r="N112" s="328"/>
      <c r="BF112" s="2205"/>
      <c r="BG112" s="917"/>
      <c r="BH112" s="2276"/>
      <c r="BI112" s="901">
        <v>1</v>
      </c>
      <c r="BJ112" s="945"/>
      <c r="BK112" s="1935"/>
      <c r="BL112" s="2743">
        <f t="shared" si="22"/>
        <v>0</v>
      </c>
      <c r="BM112" s="2743"/>
      <c r="BN112" s="2085">
        <f t="shared" si="23"/>
        <v>0</v>
      </c>
      <c r="BO112" s="2086"/>
      <c r="BP112" s="2086"/>
      <c r="BQ112" s="2086"/>
      <c r="BR112" s="2086"/>
      <c r="BS112" s="2086"/>
      <c r="BT112" s="2086"/>
      <c r="BU112" s="2086"/>
      <c r="BV112" s="915"/>
    </row>
    <row r="113" spans="1:75" s="2078" customFormat="1" ht="15.75" thickBot="1" x14ac:dyDescent="0.3">
      <c r="A113" s="1866"/>
      <c r="B113" s="2203"/>
      <c r="C113" s="1867"/>
      <c r="D113" s="1867"/>
      <c r="E113" s="2744" t="s">
        <v>40</v>
      </c>
      <c r="F113" s="2744"/>
      <c r="G113" s="2744"/>
      <c r="H113" s="2745"/>
      <c r="I113" s="1854">
        <f>ROUNDDOWN(SUM(I111,I112)*$B$125,0)</f>
        <v>0</v>
      </c>
      <c r="J113" s="1854">
        <f>ROUNDDOWN(SUM(J111,J112)*$B$125,0)</f>
        <v>0</v>
      </c>
      <c r="K113" s="1873"/>
      <c r="L113" s="1854">
        <f>ROUNDDOWN(SUM(L111,L112)*$B$125,0)</f>
        <v>0</v>
      </c>
      <c r="M113" s="1870"/>
      <c r="N113" s="328"/>
      <c r="BF113" s="2205"/>
      <c r="BG113" s="917"/>
      <c r="BH113" s="2276"/>
      <c r="BI113" s="901">
        <v>1</v>
      </c>
      <c r="BJ113" s="945"/>
      <c r="BK113" s="1935"/>
      <c r="BL113" s="2743">
        <f t="shared" si="22"/>
        <v>0</v>
      </c>
      <c r="BM113" s="2743"/>
      <c r="BN113" s="2085">
        <f t="shared" si="23"/>
        <v>0</v>
      </c>
      <c r="BO113" s="2086"/>
      <c r="BP113" s="2086"/>
      <c r="BQ113" s="2086"/>
      <c r="BR113" s="2086"/>
      <c r="BS113" s="2086"/>
      <c r="BT113" s="2086"/>
      <c r="BU113" s="2086"/>
      <c r="BV113" s="915"/>
    </row>
    <row r="114" spans="1:75" s="2078" customFormat="1" x14ac:dyDescent="0.25">
      <c r="A114" s="1862"/>
      <c r="B114" s="1863"/>
      <c r="C114" s="17"/>
      <c r="D114" s="1864">
        <v>0</v>
      </c>
      <c r="E114" s="1865">
        <f>IF('Cover Sheet and Summary'!$I$13="no",D114,SUM(D114,(D114*'Cover Sheet and Summary'!$H$13/100)))</f>
        <v>0</v>
      </c>
      <c r="F114" s="1848">
        <f>IF(AND($J$34=$J$35,$I$34&lt;7,$I$35&lt;7),$I$35-$I$34+1,IF(AND($J$34=$J$35,$I$34&lt;7,$I$35&gt;=7),7-$I$34,IF(AND($J$34=$J$35,$I$34&gt;=7,$I$35&gt;=7),$I$35-$I$34+1,IF(AND($J$35&gt;$J$34,$I$34&gt;=7,$I$35&gt;7),7-$I$34+12,IF(AND($J580&gt;$J$34,$I$34&lt;7,$I$35&gt;=7),7-$I$34,IF(AND($J$35&gt;$J$34,$I$34&gt;=7,$I$35&lt;7),12-$I$34+1+$I$35,IF(AND($J$35&gt;$J$34,$I$34&lt;7,$I$35&lt;7),7-$I$34,IF(AND($J$35&gt;$J$34,$I$34&gt;=7,$I$35&gt;=7),12-$I$34+7))))))))</f>
        <v>10</v>
      </c>
      <c r="G114" s="2372">
        <v>0</v>
      </c>
      <c r="H114" s="1849">
        <f>F114/12*G114</f>
        <v>0</v>
      </c>
      <c r="I114" s="2362">
        <v>0</v>
      </c>
      <c r="J114" s="1851">
        <f>ROUNDDOWN(L114-I114,0)</f>
        <v>0</v>
      </c>
      <c r="K114" s="1872"/>
      <c r="L114" s="1613">
        <f>ROUNDDOWN((E114*F114*G114/12),0)</f>
        <v>0</v>
      </c>
      <c r="M114" s="1297"/>
      <c r="N114" s="328"/>
      <c r="BF114" s="2205"/>
      <c r="BG114" s="917"/>
      <c r="BH114" s="2276"/>
      <c r="BI114" s="901">
        <v>1</v>
      </c>
      <c r="BJ114" s="945"/>
      <c r="BK114" s="1935"/>
      <c r="BL114" s="2743">
        <f t="shared" si="22"/>
        <v>0</v>
      </c>
      <c r="BM114" s="2743"/>
      <c r="BN114" s="2085">
        <f t="shared" si="23"/>
        <v>0</v>
      </c>
      <c r="BO114" s="2086"/>
      <c r="BP114" s="2086"/>
      <c r="BQ114" s="2086"/>
      <c r="BR114" s="2086"/>
      <c r="BS114" s="2086"/>
      <c r="BT114" s="2086"/>
      <c r="BU114" s="2086"/>
      <c r="BV114" s="915"/>
    </row>
    <row r="115" spans="1:75" s="2078" customFormat="1" x14ac:dyDescent="0.25">
      <c r="A115" s="1281">
        <f>IF(I70&lt;&gt;7,A114,"")</f>
        <v>0</v>
      </c>
      <c r="B115" s="1282"/>
      <c r="C115" s="2201"/>
      <c r="D115" s="2201"/>
      <c r="E115" s="325">
        <f>IF($BG$1=FALSE,E114,SUM(E114,(E114*'Cover Sheet and Summary'!$H$13/100)))</f>
        <v>0</v>
      </c>
      <c r="F115" s="1807">
        <f>IF(AND($J$35=$J$34,$I$34&gt;=7),0,IF(AND($J$35=$J$34,$I$35&lt;=12),$I$35-7+1,IF(AND($J$35=$J$34,$I$35-$I$34&lt;=6),0,IF(AND($J$35=$J$34,$I$35&lt;7),0,IF(AND($J$35=$J$34,$I$35&gt;=7),$I$35-7+1,IF(AND($J$35&gt;$J$34,$I$34&lt;7,$I$35&lt;7),12-7+$I$35+1,IF(AND($J$35&gt;$J$34,$I$34&lt;7,$I$35&gt;=7),$I$35-7+1,IF(AND($J$35&gt;$J$34,$I$34&gt;=7,$I$35&lt;7),0,IF(AND($J$35&gt;$J$34,$I$34&gt;=7,$I$35&gt;=7),$I$35-7+1)))))))))</f>
        <v>2</v>
      </c>
      <c r="G115" s="1955">
        <f>G114</f>
        <v>0</v>
      </c>
      <c r="H115" s="1294">
        <f>F115/12*G115</f>
        <v>0</v>
      </c>
      <c r="I115" s="2297">
        <v>0</v>
      </c>
      <c r="J115" s="2089">
        <f>ROUNDDOWN(L115-I115,0)</f>
        <v>0</v>
      </c>
      <c r="K115" s="1872"/>
      <c r="L115" s="1296">
        <f>ROUNDDOWN((E115*F115*G115/12),0)</f>
        <v>0</v>
      </c>
      <c r="M115" s="1298">
        <f>SUM(L114,L115)</f>
        <v>0</v>
      </c>
      <c r="N115" s="328"/>
      <c r="BF115" s="2205"/>
      <c r="BG115" s="917"/>
      <c r="BH115" s="2276"/>
      <c r="BI115" s="901">
        <v>1</v>
      </c>
      <c r="BJ115" s="945"/>
      <c r="BK115" s="1935"/>
      <c r="BL115" s="2743">
        <f t="shared" si="22"/>
        <v>0</v>
      </c>
      <c r="BM115" s="2743"/>
      <c r="BN115" s="2085">
        <f t="shared" si="23"/>
        <v>0</v>
      </c>
      <c r="BO115" s="2086"/>
      <c r="BP115" s="2086"/>
      <c r="BQ115" s="2086"/>
      <c r="BR115" s="2086"/>
      <c r="BS115" s="2086"/>
      <c r="BT115" s="2086"/>
      <c r="BU115" s="2086"/>
      <c r="BV115" s="915"/>
    </row>
    <row r="116" spans="1:75" s="2078" customFormat="1" ht="15.75" thickBot="1" x14ac:dyDescent="0.3">
      <c r="A116" s="1866"/>
      <c r="B116" s="2203"/>
      <c r="C116" s="1867"/>
      <c r="D116" s="1867"/>
      <c r="E116" s="2744" t="s">
        <v>40</v>
      </c>
      <c r="F116" s="2744"/>
      <c r="G116" s="2744"/>
      <c r="H116" s="2745"/>
      <c r="I116" s="1854">
        <f>ROUNDDOWN(SUM(I114,I115)*$B$125,0)</f>
        <v>0</v>
      </c>
      <c r="J116" s="1854">
        <f>ROUNDDOWN(SUM(J114,J115)*$B$125,0)</f>
        <v>0</v>
      </c>
      <c r="K116" s="1873"/>
      <c r="L116" s="1861">
        <f>ROUNDDOWN(SUM(L114,L115)*$B$125,0)</f>
        <v>0</v>
      </c>
      <c r="M116" s="1870"/>
      <c r="N116" s="328"/>
      <c r="BF116" s="2205"/>
      <c r="BG116" s="917"/>
      <c r="BH116" s="2276"/>
      <c r="BI116" s="901">
        <v>1</v>
      </c>
      <c r="BJ116" s="945"/>
      <c r="BK116" s="1935"/>
      <c r="BL116" s="2743">
        <f t="shared" ref="BL116:BL135" si="24">BJ116*BK116*BI116</f>
        <v>0</v>
      </c>
      <c r="BM116" s="2743"/>
      <c r="BN116" s="2085">
        <f t="shared" ref="BN116:BN135" si="25">IF(BH116="Evaluation",BL116,0)</f>
        <v>0</v>
      </c>
      <c r="BO116" s="2086"/>
      <c r="BP116" s="2086"/>
      <c r="BQ116" s="2086"/>
      <c r="BR116" s="2086"/>
      <c r="BS116" s="2086"/>
      <c r="BT116" s="2086"/>
      <c r="BU116" s="2086"/>
      <c r="BV116" s="915"/>
    </row>
    <row r="117" spans="1:75" s="2078" customFormat="1" x14ac:dyDescent="0.25">
      <c r="A117" s="1862"/>
      <c r="B117" s="2241"/>
      <c r="C117" s="2201"/>
      <c r="D117" s="2242">
        <v>0</v>
      </c>
      <c r="E117" s="325">
        <f>IF('Cover Sheet and Summary'!$I$13="no",D117,SUM(D117,(D117*'Cover Sheet and Summary'!$H$13/100)))</f>
        <v>0</v>
      </c>
      <c r="F117" s="1848">
        <f>IF(AND($J$34=$J$35,$I$34&lt;7,$I$35&lt;7),$I$35-$I$34+1,IF(AND($J$34=$J$35,$I$34&lt;7,$I$35&gt;=7),7-$I$34,IF(AND($J$34=$J$35,$I$34&gt;=7,$I$35&gt;=7),$I$35-$I$34+1,IF(AND($J$35&gt;$J$34,$I$34&gt;=7,$I$35&gt;7),7-$I$34+12,IF(AND($J583&gt;$J$34,$I$34&lt;7,$I$35&gt;=7),7-$I$34,IF(AND($J$35&gt;$J$34,$I$34&gt;=7,$I$35&lt;7),12-$I$34+1+$I$35,IF(AND($J$35&gt;$J$34,$I$34&lt;7,$I$35&lt;7),7-$I$34,IF(AND($J$35&gt;$J$34,$I$34&gt;=7,$I$35&gt;=7),12-$I$34+7))))))))</f>
        <v>10</v>
      </c>
      <c r="G117" s="2372">
        <v>0</v>
      </c>
      <c r="H117" s="1284"/>
      <c r="I117" s="2362">
        <v>0</v>
      </c>
      <c r="J117" s="1851">
        <f>ROUNDDOWN(L117-I117,0)</f>
        <v>0</v>
      </c>
      <c r="K117" s="1872"/>
      <c r="L117" s="1613">
        <f>ROUNDDOWN((E117*F117*G117/12),0)</f>
        <v>0</v>
      </c>
      <c r="M117" s="1299"/>
      <c r="N117" s="328"/>
      <c r="BF117" s="2205"/>
      <c r="BG117" s="917"/>
      <c r="BH117" s="2276"/>
      <c r="BI117" s="901">
        <v>1</v>
      </c>
      <c r="BJ117" s="945"/>
      <c r="BK117" s="1935"/>
      <c r="BL117" s="2743">
        <f t="shared" si="24"/>
        <v>0</v>
      </c>
      <c r="BM117" s="2743"/>
      <c r="BN117" s="2085">
        <f t="shared" si="25"/>
        <v>0</v>
      </c>
      <c r="BO117" s="2086"/>
      <c r="BP117" s="2086"/>
      <c r="BQ117" s="2086"/>
      <c r="BR117" s="2086"/>
      <c r="BS117" s="2086"/>
      <c r="BT117" s="2086"/>
      <c r="BU117" s="2086"/>
      <c r="BV117" s="915"/>
    </row>
    <row r="118" spans="1:75" s="2078" customFormat="1" x14ac:dyDescent="0.25">
      <c r="A118" s="2240">
        <f>IF(I70&lt;&gt;7,A117,"")</f>
        <v>0</v>
      </c>
      <c r="B118" s="2229"/>
      <c r="C118" s="2230"/>
      <c r="D118" s="2230"/>
      <c r="E118" s="325">
        <f>IF($BG$1=FALSE,E117,SUM(E117,(E117*'Cover Sheet and Summary'!$H$13/100)))</f>
        <v>0</v>
      </c>
      <c r="F118" s="1807">
        <f>IF(AND($J$35=$J$34,$I$34&gt;=7),0,IF(AND($J$35=$J$34,$I$35&lt;=12),$I$35-7+1,IF(AND($J$35=$J$34,$I$35-$I$34&lt;=6),0,IF(AND($J$35=$J$34,$I$35&lt;7),0,IF(AND($J$35=$J$34,$I$35&gt;=7),$I$35-7+1,IF(AND($J$35&gt;$J$34,$I$34&lt;7,$I$35&lt;7),12-7+$I$35+1,IF(AND($J$35&gt;$J$34,$I$34&lt;7,$I$35&gt;=7),$I$35-7+1,IF(AND($J$35&gt;$J$34,$I$34&gt;=7,$I$35&lt;7),0,IF(AND($J$35&gt;$J$34,$I$34&gt;=7,$I$35&gt;=7),$I$35-7+1)))))))))</f>
        <v>2</v>
      </c>
      <c r="G118" s="2290">
        <f>G117</f>
        <v>0</v>
      </c>
      <c r="H118" s="2200"/>
      <c r="I118" s="2375">
        <v>0</v>
      </c>
      <c r="J118" s="1397">
        <f>ROUNDDOWN(L118-I118,0)</f>
        <v>0</v>
      </c>
      <c r="K118" s="2218"/>
      <c r="L118" s="2377">
        <f>ROUNDDOWN((E118*F118*G118/12),0)</f>
        <v>0</v>
      </c>
      <c r="M118" s="1996">
        <f>SUM(L117,L118)</f>
        <v>0</v>
      </c>
      <c r="N118" s="328"/>
      <c r="BF118" s="2205"/>
      <c r="BG118" s="917"/>
      <c r="BH118" s="2276"/>
      <c r="BI118" s="901">
        <v>1</v>
      </c>
      <c r="BJ118" s="945"/>
      <c r="BK118" s="1935"/>
      <c r="BL118" s="2743">
        <f t="shared" si="24"/>
        <v>0</v>
      </c>
      <c r="BM118" s="2743"/>
      <c r="BN118" s="2085">
        <f t="shared" si="25"/>
        <v>0</v>
      </c>
      <c r="BO118" s="2086"/>
      <c r="BP118" s="2086"/>
      <c r="BQ118" s="2086"/>
      <c r="BR118" s="2086"/>
      <c r="BS118" s="2086"/>
      <c r="BT118" s="2086"/>
      <c r="BU118" s="2086"/>
      <c r="BV118" s="915"/>
    </row>
    <row r="119" spans="1:75" s="2078" customFormat="1" ht="15.75" thickBot="1" x14ac:dyDescent="0.3">
      <c r="A119" s="1997"/>
      <c r="B119" s="2231"/>
      <c r="C119" s="1867"/>
      <c r="D119" s="1867"/>
      <c r="E119" s="2199"/>
      <c r="F119" s="2822" t="s">
        <v>40</v>
      </c>
      <c r="G119" s="2822"/>
      <c r="H119" s="2199"/>
      <c r="I119" s="1854">
        <f>ROUNDDOWN(SUM(I117,I118)*$B$125,0)</f>
        <v>0</v>
      </c>
      <c r="J119" s="1854">
        <f>ROUNDDOWN(SUM(J117,J118)*$B$125,0)</f>
        <v>0</v>
      </c>
      <c r="K119" s="1873"/>
      <c r="L119" s="1861">
        <f>ROUNDDOWN(SUM(L117,L118)*$B$125,0)</f>
        <v>0</v>
      </c>
      <c r="M119" s="1998"/>
      <c r="N119" s="328"/>
      <c r="BF119" s="2205"/>
      <c r="BG119" s="917"/>
      <c r="BH119" s="2276"/>
      <c r="BI119" s="901">
        <v>1</v>
      </c>
      <c r="BJ119" s="945"/>
      <c r="BK119" s="1935"/>
      <c r="BL119" s="2743">
        <f t="shared" si="24"/>
        <v>0</v>
      </c>
      <c r="BM119" s="2743"/>
      <c r="BN119" s="2085">
        <f t="shared" si="25"/>
        <v>0</v>
      </c>
      <c r="BO119" s="2086"/>
      <c r="BP119" s="2086"/>
      <c r="BQ119" s="2086"/>
      <c r="BR119" s="2086"/>
      <c r="BS119" s="2086"/>
      <c r="BT119" s="2086"/>
      <c r="BU119" s="2086"/>
      <c r="BV119" s="915"/>
    </row>
    <row r="120" spans="1:75" x14ac:dyDescent="0.25">
      <c r="A120" s="1862"/>
      <c r="B120" s="1863"/>
      <c r="C120" s="1965"/>
      <c r="D120" s="1864">
        <v>0</v>
      </c>
      <c r="E120" s="325">
        <f>IF('Cover Sheet and Summary'!$I$13="no",D120,SUM(D120,(D120*'Cover Sheet and Summary'!$H$13/100)))</f>
        <v>0</v>
      </c>
      <c r="F120" s="1848">
        <f>IF(AND($J$34=$J$35,$I$34&lt;7,$I$35&lt;7),$I$35-$I$34+1,IF(AND($J$34=$J$35,$I$34&lt;7,$I$35&gt;=7),7-$I$34,IF(AND($J$34=$J$35,$I$34&gt;=7,$I$35&gt;=7),$I$35-$I$34+1,IF(AND($J$35&gt;$J$34,$I$34&gt;=7,$I$35&gt;7),7-$I$34+12,IF(AND($J550&gt;$J$34,$I$34&lt;7,$I$35&gt;=7),7-$I$34,IF(AND($J$35&gt;$J$34,$I$34&gt;=7,$I$35&lt;7),12-$I$34+1+$I$35,IF(AND($J$35&gt;$J$34,$I$34&lt;7,$I$35&lt;7),7-$I$34,IF(AND($J$35&gt;$J$34,$I$34&gt;=7,$I$35&gt;=7),12-$I$34+7))))))))</f>
        <v>10</v>
      </c>
      <c r="G120" s="2372">
        <v>0</v>
      </c>
      <c r="H120" s="1284"/>
      <c r="I120" s="2362">
        <v>0</v>
      </c>
      <c r="J120" s="1851">
        <f>ROUNDDOWN(L120-I120,0)</f>
        <v>0</v>
      </c>
      <c r="K120" s="1872"/>
      <c r="L120" s="1613">
        <f>ROUNDDOWN((E120*F120*G120/12),0)</f>
        <v>0</v>
      </c>
      <c r="M120" s="1299"/>
      <c r="N120" s="328"/>
      <c r="T120"/>
      <c r="BF120" s="243"/>
      <c r="BG120" s="917"/>
      <c r="BH120" s="2276"/>
      <c r="BI120" s="901">
        <v>1</v>
      </c>
      <c r="BJ120" s="945"/>
      <c r="BK120" s="1935"/>
      <c r="BL120" s="2743">
        <f t="shared" si="24"/>
        <v>0</v>
      </c>
      <c r="BM120" s="2743"/>
      <c r="BN120" s="2085">
        <f t="shared" si="25"/>
        <v>0</v>
      </c>
      <c r="BO120" s="913"/>
      <c r="BP120" s="913"/>
      <c r="BQ120" s="913"/>
      <c r="BR120" s="913"/>
      <c r="BS120" s="913"/>
      <c r="BT120" s="913"/>
      <c r="BU120" s="913"/>
      <c r="BV120" s="913"/>
      <c r="BW120" s="915"/>
    </row>
    <row r="121" spans="1:75" s="38" customFormat="1" ht="16.5" customHeight="1" x14ac:dyDescent="0.25">
      <c r="A121" s="1281">
        <f>IF(I34&lt;&gt;7,A120,"")</f>
        <v>0</v>
      </c>
      <c r="B121" s="1964"/>
      <c r="C121" s="1965"/>
      <c r="D121" s="1965"/>
      <c r="E121" s="325">
        <f>IF($BG$1=FALSE,E120,SUM(E120,(E120*'Cover Sheet and Summary'!$H$13/100)))</f>
        <v>0</v>
      </c>
      <c r="F121" s="1807">
        <f>IF(AND($J$35=$J$34,$I$34&gt;=7),0,IF(AND($J$35=$J$34,$I$35&lt;=12),$I$35-7+1,IF(AND($J$35=$J$34,$I$35-$I$34&lt;=6),0,IF(AND($J$35=$J$34,$I$35&lt;7),0,IF(AND($J$35=$J$34,$I$35&gt;=7),$I$35-7+1,IF(AND($J$35&gt;$J$34,$I$34&lt;7,$I$35&lt;7),12-7+$I$35+1,IF(AND($J$35&gt;$J$34,$I$34&lt;7,$I$35&gt;=7),$I$35-7+1,IF(AND($J$35&gt;$J$34,$I$34&gt;=7,$I$35&lt;7),0,IF(AND($J$35&gt;$J$34,$I$34&gt;=7,$I$35&gt;=7),$I$35-7+1)))))))))</f>
        <v>2</v>
      </c>
      <c r="G121" s="2291">
        <f>G120</f>
        <v>0</v>
      </c>
      <c r="H121" s="1284"/>
      <c r="I121" s="2297">
        <v>0</v>
      </c>
      <c r="J121" s="1959">
        <f>ROUNDDOWN(L121-I121,0)</f>
        <v>0</v>
      </c>
      <c r="K121" s="1872"/>
      <c r="L121" s="1296">
        <f>ROUNDDOWN((E121*F121*G121/12),0)</f>
        <v>0</v>
      </c>
      <c r="M121" s="1298">
        <f>SUM(L120,L121)</f>
        <v>0</v>
      </c>
      <c r="N121" s="20"/>
      <c r="BF121" s="720"/>
      <c r="BG121" s="917"/>
      <c r="BH121" s="2276"/>
      <c r="BI121" s="901">
        <v>1</v>
      </c>
      <c r="BJ121" s="945"/>
      <c r="BK121" s="1935"/>
      <c r="BL121" s="2743">
        <f t="shared" si="24"/>
        <v>0</v>
      </c>
      <c r="BM121" s="2743"/>
      <c r="BN121" s="2085">
        <f t="shared" si="25"/>
        <v>0</v>
      </c>
      <c r="BO121" s="913"/>
      <c r="BP121" s="913"/>
      <c r="BQ121" s="913"/>
      <c r="BR121" s="913"/>
      <c r="BS121" s="913"/>
      <c r="BT121" s="913"/>
      <c r="BU121" s="913"/>
      <c r="BV121" s="915"/>
    </row>
    <row r="122" spans="1:75" s="10" customFormat="1" ht="15.75" thickBot="1" x14ac:dyDescent="0.3">
      <c r="A122" s="1866"/>
      <c r="B122" s="1971"/>
      <c r="C122" s="1867"/>
      <c r="D122" s="1867"/>
      <c r="E122" s="1971"/>
      <c r="F122" s="2744" t="s">
        <v>40</v>
      </c>
      <c r="G122" s="2744"/>
      <c r="H122" s="1971"/>
      <c r="I122" s="1854">
        <f>ROUNDDOWN(SUM(I120,I121)*$B$125,0)</f>
        <v>0</v>
      </c>
      <c r="J122" s="1854">
        <f>ROUNDDOWN(SUM(J120,J121)*$B$125,0)</f>
        <v>0</v>
      </c>
      <c r="K122" s="1873"/>
      <c r="L122" s="1861">
        <f>ROUNDDOWN(SUM(L120,L121)*$B$125,0)</f>
        <v>0</v>
      </c>
      <c r="M122" s="1870"/>
      <c r="N122" s="34"/>
      <c r="BF122" s="243"/>
      <c r="BG122" s="917"/>
      <c r="BH122" s="2276"/>
      <c r="BI122" s="901">
        <v>1</v>
      </c>
      <c r="BJ122" s="945"/>
      <c r="BK122" s="1935"/>
      <c r="BL122" s="2743">
        <f t="shared" si="24"/>
        <v>0</v>
      </c>
      <c r="BM122" s="2743"/>
      <c r="BN122" s="2085">
        <f t="shared" si="25"/>
        <v>0</v>
      </c>
      <c r="BO122" s="910"/>
      <c r="BP122" s="910"/>
      <c r="BQ122" s="910"/>
      <c r="BR122" s="910"/>
      <c r="BS122" s="910"/>
      <c r="BT122" s="910"/>
      <c r="BU122" s="910"/>
      <c r="BV122" s="916"/>
    </row>
    <row r="123" spans="1:75" x14ac:dyDescent="0.25">
      <c r="A123" s="1173"/>
      <c r="B123" s="935"/>
      <c r="C123" s="936"/>
      <c r="D123" s="936"/>
      <c r="E123" s="935"/>
      <c r="F123" s="935"/>
      <c r="G123" s="935"/>
      <c r="H123" s="935"/>
      <c r="I123" s="937"/>
      <c r="J123" s="937"/>
      <c r="K123" s="938"/>
      <c r="L123" s="1099"/>
      <c r="M123" s="939"/>
      <c r="N123" s="34"/>
      <c r="T123"/>
      <c r="BF123" s="243"/>
      <c r="BG123" s="917"/>
      <c r="BH123" s="2276"/>
      <c r="BI123" s="901">
        <v>1</v>
      </c>
      <c r="BJ123" s="945"/>
      <c r="BK123" s="1935"/>
      <c r="BL123" s="2743">
        <f t="shared" si="24"/>
        <v>0</v>
      </c>
      <c r="BM123" s="2743"/>
      <c r="BN123" s="2085">
        <f t="shared" si="25"/>
        <v>0</v>
      </c>
      <c r="BO123" s="910"/>
      <c r="BP123" s="910"/>
      <c r="BQ123" s="910"/>
      <c r="BR123" s="910"/>
      <c r="BS123" s="910"/>
      <c r="BT123" s="910"/>
      <c r="BU123" s="910"/>
      <c r="BV123" s="916"/>
    </row>
    <row r="124" spans="1:75" x14ac:dyDescent="0.25">
      <c r="A124" s="1301" t="s">
        <v>17</v>
      </c>
      <c r="B124" s="1304"/>
      <c r="C124" s="940"/>
      <c r="D124" s="940"/>
      <c r="E124" s="730"/>
      <c r="F124" s="1305"/>
      <c r="G124" s="1305"/>
      <c r="H124" s="1306">
        <f>SUM(H39:H121)</f>
        <v>0</v>
      </c>
      <c r="I124" s="1307">
        <f>SUM(I39,I40,I42,I43,I45,I46,I48,I49,I51,I52,I54,I55,I57,I58,I60,I61,I63,I64,I66,I67,I69,I70,I72,I73,I75,I76,I78,I79,I81,I82,I84,I85,I87,I88,I90,I91,I93,I94,I96,I97,I99,I100,I102,I103,I105,I106,I108,I109,I111,I112,I114,I115,I117,I118,I120,I121)</f>
        <v>0</v>
      </c>
      <c r="J124" s="1307">
        <f>SUM(J39,J40,J42,J43,J45,J46,J48,J49,J51,J52,J54,J55,J57,J58,J60,J61,J63,J64,J66,J67,J69,J70,J72,J73,J75,J76,J78,J79,J81,J82,J84,J85,J87,J88,J90,J91,J93,J94,J96,J97,J99,J100,J102,J103,J105,J106,J108,J109,J111,J112,J114,J115,J117,J118,J120,J121)</f>
        <v>0</v>
      </c>
      <c r="K124" s="1874"/>
      <c r="L124" s="1307">
        <f>SUM(L39,L40,L42,L43,L45,L46,L48,L49,L51,L52,L54,L55,L57,L58,L60,L61,L63,L64,L66,L67,L69,L70,L72,L73,L75,L76,L78,L79,L81,L82,L84,L85,L87,L88,L90,L91,L93,L94,L96,L97,L99,L100,L102,L103,L105,L106,L108,L109,L111,L112,L114,L115,L117,L118,L120,L121)</f>
        <v>0</v>
      </c>
      <c r="M124" s="1309"/>
      <c r="N124" s="29"/>
      <c r="T124"/>
      <c r="BF124" s="243"/>
      <c r="BG124" s="917"/>
      <c r="BH124" s="2276"/>
      <c r="BI124" s="901">
        <v>1</v>
      </c>
      <c r="BJ124" s="945"/>
      <c r="BK124" s="1935"/>
      <c r="BL124" s="2743">
        <f t="shared" si="24"/>
        <v>0</v>
      </c>
      <c r="BM124" s="2743"/>
      <c r="BN124" s="2085">
        <f t="shared" si="25"/>
        <v>0</v>
      </c>
      <c r="BO124" s="913"/>
      <c r="BP124" s="913"/>
      <c r="BQ124" s="913"/>
      <c r="BR124" s="913"/>
      <c r="BS124" s="913"/>
      <c r="BT124" s="913"/>
      <c r="BU124" s="913"/>
      <c r="BV124" s="915"/>
    </row>
    <row r="125" spans="1:75" s="38" customFormat="1" ht="15.75" customHeight="1" thickBot="1" x14ac:dyDescent="0.3">
      <c r="A125" s="1302" t="s">
        <v>18</v>
      </c>
      <c r="B125" s="1806">
        <v>0.30070000000000002</v>
      </c>
      <c r="C125" s="941"/>
      <c r="D125" s="941"/>
      <c r="E125" s="984"/>
      <c r="F125" s="1310"/>
      <c r="G125" s="1311"/>
      <c r="H125" s="1311"/>
      <c r="I125" s="1995">
        <f>ROUNDDOWN(I124*$B$125,0)</f>
        <v>0</v>
      </c>
      <c r="J125" s="1995">
        <f>ROUNDDOWN(J124*$B$125,0)</f>
        <v>0</v>
      </c>
      <c r="K125" s="1875"/>
      <c r="L125" s="1995">
        <f>ROUNDDOWN(L124*$B$125,0)</f>
        <v>0</v>
      </c>
      <c r="M125" s="1308"/>
      <c r="N125" s="330"/>
      <c r="BF125" s="243"/>
      <c r="BG125" s="917"/>
      <c r="BH125" s="2276"/>
      <c r="BI125" s="901">
        <v>1</v>
      </c>
      <c r="BJ125" s="945"/>
      <c r="BK125" s="1935"/>
      <c r="BL125" s="2743">
        <f t="shared" si="24"/>
        <v>0</v>
      </c>
      <c r="BM125" s="2743"/>
      <c r="BN125" s="2085">
        <f t="shared" si="25"/>
        <v>0</v>
      </c>
      <c r="BO125" s="913"/>
      <c r="BP125" s="913"/>
      <c r="BQ125" s="913"/>
      <c r="BR125" s="913"/>
      <c r="BS125" s="913"/>
      <c r="BT125" s="913"/>
      <c r="BU125" s="913"/>
      <c r="BV125" s="915"/>
    </row>
    <row r="126" spans="1:75" ht="15.75" thickTop="1" x14ac:dyDescent="0.25">
      <c r="A126" s="1301" t="s">
        <v>19</v>
      </c>
      <c r="B126" s="1304"/>
      <c r="C126" s="940"/>
      <c r="D126" s="940"/>
      <c r="E126" s="730"/>
      <c r="F126" s="1305"/>
      <c r="G126" s="1305"/>
      <c r="H126" s="1305"/>
      <c r="I126" s="1313">
        <f>SUM(I124:I125)</f>
        <v>0</v>
      </c>
      <c r="J126" s="1314">
        <f t="shared" ref="J126:L126" si="26">SUM(J124:J125)</f>
        <v>0</v>
      </c>
      <c r="K126" s="1874"/>
      <c r="L126" s="1315">
        <f t="shared" si="26"/>
        <v>0</v>
      </c>
      <c r="M126" s="1309"/>
      <c r="N126" s="34"/>
      <c r="T126"/>
      <c r="BF126" s="243"/>
      <c r="BG126" s="917"/>
      <c r="BH126" s="2276"/>
      <c r="BI126" s="901">
        <v>1</v>
      </c>
      <c r="BJ126" s="945"/>
      <c r="BK126" s="1935"/>
      <c r="BL126" s="2743">
        <f t="shared" si="24"/>
        <v>0</v>
      </c>
      <c r="BM126" s="2743"/>
      <c r="BN126" s="2085">
        <f t="shared" si="25"/>
        <v>0</v>
      </c>
      <c r="BO126" s="913"/>
      <c r="BP126" s="913"/>
      <c r="BQ126" s="913"/>
      <c r="BR126" s="913"/>
      <c r="BS126" s="913"/>
      <c r="BT126" s="913"/>
      <c r="BU126" s="913"/>
      <c r="BV126" s="915"/>
    </row>
    <row r="127" spans="1:75" x14ac:dyDescent="0.25">
      <c r="A127" s="1174"/>
      <c r="B127" s="1095"/>
      <c r="C127" s="17"/>
      <c r="D127" s="17"/>
      <c r="E127" s="935"/>
      <c r="F127" s="935"/>
      <c r="G127" s="2083"/>
      <c r="H127" s="935"/>
      <c r="I127" s="938"/>
      <c r="J127" s="938"/>
      <c r="K127" s="938"/>
      <c r="L127" s="1011"/>
      <c r="M127" s="943"/>
      <c r="N127" s="34"/>
      <c r="T127"/>
      <c r="BF127" s="243"/>
      <c r="BG127" s="917"/>
      <c r="BH127" s="2276"/>
      <c r="BI127" s="901">
        <v>1</v>
      </c>
      <c r="BJ127" s="945"/>
      <c r="BK127" s="1935"/>
      <c r="BL127" s="2743">
        <f t="shared" si="24"/>
        <v>0</v>
      </c>
      <c r="BM127" s="2743"/>
      <c r="BN127" s="2085">
        <f t="shared" si="25"/>
        <v>0</v>
      </c>
      <c r="BO127" s="913"/>
      <c r="BP127" s="913"/>
      <c r="BQ127" s="913"/>
      <c r="BR127" s="913"/>
      <c r="BS127" s="913"/>
      <c r="BT127" s="913"/>
      <c r="BU127" s="913"/>
      <c r="BV127" s="915"/>
    </row>
    <row r="128" spans="1:75" s="38" customFormat="1" ht="18" customHeight="1" x14ac:dyDescent="0.25">
      <c r="A128" s="1303" t="s">
        <v>142</v>
      </c>
      <c r="B128" s="1316" t="s">
        <v>140</v>
      </c>
      <c r="C128" s="18"/>
      <c r="D128" s="1292" t="s">
        <v>316</v>
      </c>
      <c r="E128" s="1319"/>
      <c r="F128" s="2192" t="s">
        <v>317</v>
      </c>
      <c r="G128" s="2190"/>
      <c r="H128" s="2188"/>
      <c r="I128" s="1322"/>
      <c r="J128" s="1322"/>
      <c r="K128" s="1322"/>
      <c r="L128" s="1308"/>
      <c r="M128" s="1308"/>
      <c r="N128" s="349"/>
      <c r="BF128" s="243"/>
      <c r="BG128" s="917"/>
      <c r="BH128" s="2276"/>
      <c r="BI128" s="901">
        <v>1</v>
      </c>
      <c r="BJ128" s="945"/>
      <c r="BK128" s="1935"/>
      <c r="BL128" s="2743">
        <f t="shared" si="24"/>
        <v>0</v>
      </c>
      <c r="BM128" s="2743"/>
      <c r="BN128" s="2085">
        <f t="shared" si="25"/>
        <v>0</v>
      </c>
      <c r="BO128" s="913"/>
      <c r="BP128" s="913"/>
      <c r="BQ128" s="913"/>
      <c r="BR128" s="913"/>
      <c r="BS128" s="913"/>
      <c r="BT128" s="913"/>
      <c r="BU128" s="913"/>
      <c r="BV128" s="915"/>
    </row>
    <row r="129" spans="1:75" s="38" customFormat="1" ht="17.25" customHeight="1" x14ac:dyDescent="0.25">
      <c r="A129" s="1303"/>
      <c r="B129" s="1317"/>
      <c r="C129" s="18"/>
      <c r="D129" s="17"/>
      <c r="E129" s="3"/>
      <c r="F129" s="17"/>
      <c r="G129" s="2190"/>
      <c r="H129" s="2188"/>
      <c r="I129" s="1322"/>
      <c r="J129" s="1322"/>
      <c r="K129" s="1322"/>
      <c r="L129" s="1308"/>
      <c r="M129" s="1308"/>
      <c r="N129" s="330"/>
      <c r="BF129" s="243"/>
      <c r="BG129" s="917"/>
      <c r="BH129" s="2276"/>
      <c r="BI129" s="901">
        <v>1</v>
      </c>
      <c r="BJ129" s="945"/>
      <c r="BK129" s="1935"/>
      <c r="BL129" s="2743">
        <f t="shared" si="24"/>
        <v>0</v>
      </c>
      <c r="BM129" s="2743"/>
      <c r="BN129" s="2085">
        <f t="shared" si="25"/>
        <v>0</v>
      </c>
      <c r="BO129" s="897"/>
      <c r="BP129" s="897"/>
      <c r="BQ129" s="897"/>
      <c r="BR129" s="897"/>
      <c r="BS129" s="897"/>
      <c r="BT129" s="897"/>
      <c r="BU129" s="897"/>
      <c r="BV129" s="897"/>
    </row>
    <row r="130" spans="1:75" x14ac:dyDescent="0.25">
      <c r="A130" s="1226"/>
      <c r="B130" s="933"/>
      <c r="C130" s="2281"/>
      <c r="D130" s="2428">
        <v>0</v>
      </c>
      <c r="E130" s="2429"/>
      <c r="F130" s="2411"/>
      <c r="G130" s="2191"/>
      <c r="H130" s="2189"/>
      <c r="I130" s="904">
        <v>0</v>
      </c>
      <c r="J130" s="1295">
        <f t="shared" ref="J130:J135" si="27">ROUNDDOWN(L130-I130,0)</f>
        <v>0</v>
      </c>
      <c r="K130" s="1300"/>
      <c r="L130" s="2197">
        <f t="shared" ref="L130:L135" si="28">ROUNDDOWN(D130*F130,0)</f>
        <v>0</v>
      </c>
      <c r="M130" s="2075"/>
      <c r="N130" s="354"/>
      <c r="T130"/>
      <c r="BF130" s="1003"/>
      <c r="BG130" s="917"/>
      <c r="BH130" s="2276"/>
      <c r="BI130" s="901">
        <v>1</v>
      </c>
      <c r="BJ130" s="945"/>
      <c r="BK130" s="1935"/>
      <c r="BL130" s="2743">
        <f t="shared" si="24"/>
        <v>0</v>
      </c>
      <c r="BM130" s="2743"/>
      <c r="BN130" s="2085">
        <f t="shared" si="25"/>
        <v>0</v>
      </c>
      <c r="BO130" s="913"/>
      <c r="BP130" s="913"/>
      <c r="BQ130" s="913"/>
      <c r="BR130" s="913"/>
      <c r="BS130" s="913"/>
      <c r="BT130" s="913"/>
      <c r="BU130" s="913"/>
      <c r="BV130" s="913"/>
    </row>
    <row r="131" spans="1:75" s="165" customFormat="1" ht="18" customHeight="1" x14ac:dyDescent="0.25">
      <c r="A131" s="2427"/>
      <c r="B131" s="933"/>
      <c r="C131" s="2282"/>
      <c r="D131" s="2430">
        <v>0</v>
      </c>
      <c r="E131" s="2429"/>
      <c r="F131" s="2413"/>
      <c r="G131" s="2191"/>
      <c r="H131" s="2189"/>
      <c r="I131" s="904">
        <v>0</v>
      </c>
      <c r="J131" s="1295">
        <f t="shared" si="27"/>
        <v>0</v>
      </c>
      <c r="K131" s="1300"/>
      <c r="L131" s="2197">
        <f t="shared" si="28"/>
        <v>0</v>
      </c>
      <c r="M131" s="1839"/>
      <c r="N131" s="331"/>
      <c r="BF131" s="1003"/>
      <c r="BG131" s="917"/>
      <c r="BH131" s="2276"/>
      <c r="BI131" s="901">
        <v>1</v>
      </c>
      <c r="BJ131" s="945"/>
      <c r="BK131" s="1229"/>
      <c r="BL131" s="2743">
        <f t="shared" si="24"/>
        <v>0</v>
      </c>
      <c r="BM131" s="2743"/>
      <c r="BN131" s="2085">
        <f t="shared" si="25"/>
        <v>0</v>
      </c>
      <c r="BO131" s="910"/>
      <c r="BP131" s="910"/>
      <c r="BQ131" s="910"/>
      <c r="BR131" s="910"/>
      <c r="BS131" s="910"/>
      <c r="BT131" s="910"/>
      <c r="BU131" s="910"/>
      <c r="BV131" s="910"/>
    </row>
    <row r="132" spans="1:75" s="165" customFormat="1" ht="18.75" customHeight="1" x14ac:dyDescent="0.25">
      <c r="A132" s="1226"/>
      <c r="B132" s="933"/>
      <c r="C132" s="2282"/>
      <c r="D132" s="2426"/>
      <c r="E132" s="2429"/>
      <c r="F132" s="2411"/>
      <c r="G132" s="2191"/>
      <c r="H132" s="2189"/>
      <c r="I132" s="904">
        <v>0</v>
      </c>
      <c r="J132" s="1295">
        <f t="shared" si="27"/>
        <v>0</v>
      </c>
      <c r="K132" s="1300"/>
      <c r="L132" s="2197">
        <f t="shared" si="28"/>
        <v>0</v>
      </c>
      <c r="M132" s="2075"/>
      <c r="N132" s="331"/>
      <c r="BF132" s="1003"/>
      <c r="BG132" s="917"/>
      <c r="BH132" s="2276"/>
      <c r="BI132" s="901">
        <v>1</v>
      </c>
      <c r="BJ132" s="945"/>
      <c r="BK132" s="1935"/>
      <c r="BL132" s="2743">
        <f t="shared" si="24"/>
        <v>0</v>
      </c>
      <c r="BM132" s="2743"/>
      <c r="BN132" s="2085">
        <f t="shared" si="25"/>
        <v>0</v>
      </c>
      <c r="BO132" s="910"/>
      <c r="BP132" s="910"/>
      <c r="BQ132" s="910"/>
      <c r="BR132" s="910"/>
      <c r="BS132" s="910"/>
      <c r="BT132" s="910"/>
      <c r="BU132" s="910"/>
      <c r="BV132" s="910"/>
    </row>
    <row r="133" spans="1:75" x14ac:dyDescent="0.25">
      <c r="A133" s="2427"/>
      <c r="B133" s="933"/>
      <c r="C133" s="2282"/>
      <c r="D133" s="2430"/>
      <c r="E133" s="2429"/>
      <c r="F133" s="2413"/>
      <c r="G133" s="2191"/>
      <c r="H133" s="2189"/>
      <c r="I133" s="904">
        <v>0</v>
      </c>
      <c r="J133" s="1295">
        <f t="shared" si="27"/>
        <v>0</v>
      </c>
      <c r="K133" s="1300"/>
      <c r="L133" s="2197">
        <f t="shared" si="28"/>
        <v>0</v>
      </c>
      <c r="M133" s="1839"/>
      <c r="N133" s="332"/>
      <c r="P133" s="2"/>
      <c r="T133"/>
      <c r="BF133" s="1003"/>
      <c r="BG133" s="917"/>
      <c r="BH133" s="2276"/>
      <c r="BI133" s="901">
        <v>1</v>
      </c>
      <c r="BJ133" s="945"/>
      <c r="BK133" s="1935"/>
      <c r="BL133" s="2743">
        <f t="shared" si="24"/>
        <v>0</v>
      </c>
      <c r="BM133" s="2743"/>
      <c r="BN133" s="2085">
        <f t="shared" si="25"/>
        <v>0</v>
      </c>
      <c r="BO133" s="910"/>
      <c r="BP133" s="910"/>
      <c r="BQ133" s="910"/>
      <c r="BR133" s="910"/>
      <c r="BS133" s="910"/>
      <c r="BT133" s="910"/>
      <c r="BU133" s="910"/>
      <c r="BV133" s="910"/>
    </row>
    <row r="134" spans="1:75" s="165" customFormat="1" ht="16.5" customHeight="1" x14ac:dyDescent="0.25">
      <c r="A134" s="1226"/>
      <c r="B134" s="945"/>
      <c r="C134" s="2283"/>
      <c r="D134" s="2426"/>
      <c r="E134" s="2429"/>
      <c r="F134" s="2411"/>
      <c r="G134" s="2191"/>
      <c r="H134" s="2189"/>
      <c r="I134" s="904">
        <v>0</v>
      </c>
      <c r="J134" s="1295">
        <f t="shared" si="27"/>
        <v>0</v>
      </c>
      <c r="K134" s="1300"/>
      <c r="L134" s="2197">
        <f t="shared" si="28"/>
        <v>0</v>
      </c>
      <c r="M134" s="2075"/>
      <c r="N134" s="331"/>
      <c r="BF134" s="243"/>
      <c r="BG134" s="917"/>
      <c r="BH134" s="2276"/>
      <c r="BI134" s="2396">
        <v>1</v>
      </c>
      <c r="BJ134" s="945"/>
      <c r="BK134" s="1935"/>
      <c r="BL134" s="2743">
        <f t="shared" si="24"/>
        <v>0</v>
      </c>
      <c r="BM134" s="2743"/>
      <c r="BN134" s="2085">
        <f t="shared" si="25"/>
        <v>0</v>
      </c>
      <c r="BO134" s="910"/>
      <c r="BP134" s="910"/>
      <c r="BQ134" s="910"/>
      <c r="BR134" s="910"/>
      <c r="BS134" s="910"/>
      <c r="BT134" s="910"/>
      <c r="BU134" s="910"/>
      <c r="BV134" s="910"/>
    </row>
    <row r="135" spans="1:75" s="165" customFormat="1" ht="18" customHeight="1" x14ac:dyDescent="0.25">
      <c r="A135" s="2427"/>
      <c r="B135" s="2284"/>
      <c r="C135" s="2283"/>
      <c r="D135" s="2431"/>
      <c r="E135" s="2429"/>
      <c r="F135" s="2413"/>
      <c r="G135" s="2191"/>
      <c r="H135" s="2189"/>
      <c r="I135" s="946">
        <v>0</v>
      </c>
      <c r="J135" s="1295">
        <f t="shared" si="27"/>
        <v>0</v>
      </c>
      <c r="K135" s="1300"/>
      <c r="L135" s="2197">
        <f t="shared" si="28"/>
        <v>0</v>
      </c>
      <c r="M135" s="1839"/>
      <c r="N135" s="331"/>
      <c r="BF135" s="1004"/>
      <c r="BG135" s="917"/>
      <c r="BH135" s="2276"/>
      <c r="BI135" s="2396">
        <v>1</v>
      </c>
      <c r="BJ135" s="945"/>
      <c r="BK135" s="1935"/>
      <c r="BL135" s="2743">
        <f t="shared" si="24"/>
        <v>0</v>
      </c>
      <c r="BM135" s="2743"/>
      <c r="BN135" s="2085">
        <f t="shared" si="25"/>
        <v>0</v>
      </c>
      <c r="BO135" s="910"/>
      <c r="BP135" s="910"/>
      <c r="BQ135" s="910"/>
      <c r="BR135" s="910"/>
      <c r="BS135" s="910"/>
      <c r="BT135" s="910"/>
      <c r="BU135" s="910"/>
      <c r="BV135" s="910"/>
    </row>
    <row r="136" spans="1:75" ht="15.75" thickBot="1" x14ac:dyDescent="0.3">
      <c r="A136" s="1174"/>
      <c r="B136" s="1095"/>
      <c r="C136" s="17"/>
      <c r="D136" s="17"/>
      <c r="E136" s="736"/>
      <c r="F136" s="736"/>
      <c r="G136" s="736"/>
      <c r="H136" s="736"/>
      <c r="I136" s="947"/>
      <c r="J136" s="947"/>
      <c r="K136" s="948"/>
      <c r="L136" s="1053"/>
      <c r="M136" s="583"/>
      <c r="N136" s="332"/>
      <c r="T136"/>
      <c r="BF136" s="2832" t="s">
        <v>217</v>
      </c>
      <c r="BG136" s="2833"/>
      <c r="BH136" s="2833"/>
      <c r="BI136" s="2833"/>
      <c r="BJ136" s="2833"/>
      <c r="BK136" s="2834"/>
      <c r="BL136" s="2841">
        <f>ROUNDDOWN(SUM(BL84:BL135),0)</f>
        <v>0</v>
      </c>
      <c r="BM136" s="2842"/>
      <c r="BN136" s="897">
        <f>SUM(BN84:BN135)</f>
        <v>0</v>
      </c>
      <c r="BO136" s="897"/>
      <c r="BP136" s="910"/>
      <c r="BQ136" s="910"/>
      <c r="BR136" s="910"/>
      <c r="BS136" s="910"/>
      <c r="BT136" s="910"/>
      <c r="BU136" s="910"/>
      <c r="BV136" s="910"/>
    </row>
    <row r="137" spans="1:75" s="167" customFormat="1" ht="17.25" customHeight="1" thickBot="1" x14ac:dyDescent="0.3">
      <c r="A137" s="1301" t="s">
        <v>48</v>
      </c>
      <c r="B137" s="1304"/>
      <c r="C137" s="940"/>
      <c r="D137" s="940"/>
      <c r="E137" s="730"/>
      <c r="F137" s="1305"/>
      <c r="G137" s="1305"/>
      <c r="H137" s="1305"/>
      <c r="I137" s="1313">
        <f>SUM(I128:I135)</f>
        <v>0</v>
      </c>
      <c r="J137" s="1313">
        <f>SUM(J128:J135)</f>
        <v>0</v>
      </c>
      <c r="K137" s="1308"/>
      <c r="L137" s="1313">
        <f>SUM(L128:L135)</f>
        <v>0</v>
      </c>
      <c r="M137" s="1308"/>
      <c r="N137" s="331"/>
      <c r="BF137" s="1227"/>
      <c r="BG137" s="893"/>
      <c r="BH137" s="893"/>
      <c r="BI137" s="1158"/>
      <c r="BJ137" s="893"/>
      <c r="BK137" s="893"/>
      <c r="BL137" s="893"/>
      <c r="BM137" s="897"/>
      <c r="BN137" s="897"/>
      <c r="BO137" s="910"/>
      <c r="BP137" s="910"/>
      <c r="BQ137" s="910"/>
      <c r="BR137" s="910"/>
      <c r="BS137" s="910"/>
      <c r="BT137" s="910"/>
      <c r="BU137" s="910"/>
    </row>
    <row r="138" spans="1:75" s="167" customFormat="1" ht="20.25" customHeight="1" thickBot="1" x14ac:dyDescent="0.3">
      <c r="A138" s="1302" t="s">
        <v>40</v>
      </c>
      <c r="B138" s="1805">
        <v>7.5499999999999998E-2</v>
      </c>
      <c r="C138" s="940"/>
      <c r="D138" s="940"/>
      <c r="E138" s="730"/>
      <c r="F138" s="1305"/>
      <c r="G138" s="1305"/>
      <c r="H138" s="1305"/>
      <c r="I138" s="1312">
        <f>ROUNDDOWN(SUM(I128:I135)*B138,0)</f>
        <v>0</v>
      </c>
      <c r="J138" s="1312">
        <f>ROUNDDOWN(SUM(J128:J135)*B138,0)</f>
        <v>0</v>
      </c>
      <c r="K138" s="1308"/>
      <c r="L138" s="1312">
        <f>SUM(I138:J138)</f>
        <v>0</v>
      </c>
      <c r="M138" s="1308"/>
      <c r="N138" s="331"/>
      <c r="BF138" s="1008" t="s">
        <v>28</v>
      </c>
      <c r="BG138" s="2269" t="s">
        <v>63</v>
      </c>
      <c r="BH138" s="2268" t="s">
        <v>319</v>
      </c>
      <c r="BI138" s="2385" t="s">
        <v>341</v>
      </c>
      <c r="BJ138" s="2343" t="s">
        <v>212</v>
      </c>
      <c r="BK138" s="2343" t="s">
        <v>304</v>
      </c>
      <c r="BL138" s="2343" t="s">
        <v>96</v>
      </c>
      <c r="BM138" s="2829" t="s">
        <v>65</v>
      </c>
      <c r="BN138" s="2829"/>
      <c r="BO138" s="2825" t="s">
        <v>15</v>
      </c>
      <c r="BP138" s="2826"/>
      <c r="BQ138" s="910"/>
      <c r="BR138" s="910"/>
      <c r="BS138" s="910"/>
      <c r="BT138" s="910"/>
      <c r="BU138" s="910"/>
      <c r="BV138" s="910"/>
      <c r="BW138" s="910"/>
    </row>
    <row r="139" spans="1:75" ht="15.75" thickTop="1" x14ac:dyDescent="0.25">
      <c r="A139" s="1301" t="s">
        <v>49</v>
      </c>
      <c r="B139" s="1304"/>
      <c r="C139" s="940"/>
      <c r="D139" s="940"/>
      <c r="E139" s="730"/>
      <c r="F139" s="1305"/>
      <c r="G139" s="1305"/>
      <c r="H139" s="1305"/>
      <c r="I139" s="1307">
        <f>SUM(I137:I138)</f>
        <v>0</v>
      </c>
      <c r="J139" s="1307">
        <f t="shared" ref="J139:L139" si="29">SUM(J137:J138)</f>
        <v>0</v>
      </c>
      <c r="K139" s="1308"/>
      <c r="L139" s="1307">
        <f t="shared" si="29"/>
        <v>0</v>
      </c>
      <c r="M139" s="1308"/>
      <c r="N139" s="333"/>
      <c r="T139"/>
      <c r="BF139" s="2084" t="s">
        <v>91</v>
      </c>
      <c r="BG139" s="905"/>
      <c r="BH139" s="905"/>
      <c r="BI139" s="901">
        <v>1</v>
      </c>
      <c r="BJ139" s="901"/>
      <c r="BK139" s="901"/>
      <c r="BL139" s="901"/>
      <c r="BM139" s="2726">
        <v>0.61</v>
      </c>
      <c r="BN139" s="2727"/>
      <c r="BO139" s="2722">
        <f t="shared" ref="BO139:BO151" si="30">ROUNDDOWN(BI139*BJ139*BK139*BL139*BM139,0)</f>
        <v>0</v>
      </c>
      <c r="BP139" s="2723"/>
      <c r="BQ139" s="910">
        <f t="shared" ref="BQ139:BQ151" si="31">IF(BH139="Evaluation",BP139,0)</f>
        <v>0</v>
      </c>
      <c r="BR139" s="910"/>
      <c r="BS139" s="910"/>
      <c r="BT139" s="910"/>
      <c r="BU139" s="910"/>
      <c r="BV139" s="910"/>
      <c r="BW139" s="910"/>
    </row>
    <row r="140" spans="1:75" s="165" customFormat="1" ht="13.5" customHeight="1" x14ac:dyDescent="0.25">
      <c r="A140" s="1175"/>
      <c r="B140" s="1096"/>
      <c r="C140" s="949"/>
      <c r="D140" s="949"/>
      <c r="E140" s="985"/>
      <c r="F140" s="985"/>
      <c r="G140" s="985"/>
      <c r="H140" s="985"/>
      <c r="I140" s="947"/>
      <c r="J140" s="947"/>
      <c r="K140" s="948"/>
      <c r="L140" s="1053"/>
      <c r="M140" s="583"/>
      <c r="N140" s="331"/>
      <c r="BF140" s="2084" t="s">
        <v>92</v>
      </c>
      <c r="BG140" s="905"/>
      <c r="BH140" s="905"/>
      <c r="BI140" s="901">
        <v>1</v>
      </c>
      <c r="BJ140" s="901">
        <v>0</v>
      </c>
      <c r="BK140" s="901"/>
      <c r="BL140" s="901">
        <v>0</v>
      </c>
      <c r="BM140" s="2726">
        <v>0.17</v>
      </c>
      <c r="BN140" s="2727"/>
      <c r="BO140" s="2722">
        <f t="shared" si="30"/>
        <v>0</v>
      </c>
      <c r="BP140" s="2723"/>
      <c r="BQ140" s="2085">
        <f t="shared" si="31"/>
        <v>0</v>
      </c>
      <c r="BR140" s="910"/>
      <c r="BS140" s="920"/>
      <c r="BT140" s="910"/>
      <c r="BU140" s="910"/>
      <c r="BV140" s="910"/>
      <c r="BW140" s="910"/>
    </row>
    <row r="141" spans="1:75" x14ac:dyDescent="0.25">
      <c r="A141" s="1301" t="s">
        <v>20</v>
      </c>
      <c r="B141" s="1323"/>
      <c r="C141" s="950"/>
      <c r="D141" s="950"/>
      <c r="E141" s="986"/>
      <c r="F141" s="1324"/>
      <c r="G141" s="1324"/>
      <c r="H141" s="1324"/>
      <c r="I141" s="1313">
        <f>SUM(I124,I137)</f>
        <v>0</v>
      </c>
      <c r="J141" s="1313">
        <f>SUM(J124,J137)</f>
        <v>0</v>
      </c>
      <c r="K141" s="1308"/>
      <c r="L141" s="1313">
        <f>SUM(I141,J141)</f>
        <v>0</v>
      </c>
      <c r="M141" s="1308"/>
      <c r="N141" s="20"/>
      <c r="T141"/>
      <c r="BF141" s="2084" t="s">
        <v>98</v>
      </c>
      <c r="BG141" s="905"/>
      <c r="BH141" s="905"/>
      <c r="BI141" s="901">
        <v>1</v>
      </c>
      <c r="BJ141" s="901"/>
      <c r="BK141" s="901"/>
      <c r="BL141" s="901"/>
      <c r="BM141" s="2726">
        <v>0.28999999999999998</v>
      </c>
      <c r="BN141" s="2727"/>
      <c r="BO141" s="2722">
        <f t="shared" si="30"/>
        <v>0</v>
      </c>
      <c r="BP141" s="2723"/>
      <c r="BQ141" s="2085">
        <f t="shared" si="31"/>
        <v>0</v>
      </c>
      <c r="BR141" s="918"/>
      <c r="BS141" s="918"/>
      <c r="BT141" s="918"/>
      <c r="BU141" s="918"/>
      <c r="BV141" s="918"/>
      <c r="BW141" s="918"/>
    </row>
    <row r="142" spans="1:75" ht="14.25" customHeight="1" x14ac:dyDescent="0.25">
      <c r="A142" s="1301" t="s">
        <v>21</v>
      </c>
      <c r="B142" s="1323"/>
      <c r="C142" s="950"/>
      <c r="D142" s="950"/>
      <c r="E142" s="986"/>
      <c r="F142" s="1324"/>
      <c r="G142" s="1324"/>
      <c r="H142" s="1324"/>
      <c r="I142" s="1307">
        <f>SUM(I125,I138)</f>
        <v>0</v>
      </c>
      <c r="J142" s="1307">
        <f>SUM(J125,J138)</f>
        <v>0</v>
      </c>
      <c r="K142" s="1308"/>
      <c r="L142" s="1307">
        <f>SUM(I142,J142)</f>
        <v>0</v>
      </c>
      <c r="M142" s="1308"/>
      <c r="N142" s="20"/>
      <c r="T142"/>
      <c r="BF142" s="2084" t="s">
        <v>99</v>
      </c>
      <c r="BG142" s="905"/>
      <c r="BH142" s="905"/>
      <c r="BI142" s="901">
        <v>1</v>
      </c>
      <c r="BJ142" s="901"/>
      <c r="BK142" s="901"/>
      <c r="BL142" s="901"/>
      <c r="BM142" s="2726">
        <v>0.51</v>
      </c>
      <c r="BN142" s="2727"/>
      <c r="BO142" s="2722">
        <f t="shared" si="30"/>
        <v>0</v>
      </c>
      <c r="BP142" s="2723"/>
      <c r="BQ142" s="2085">
        <f t="shared" si="31"/>
        <v>0</v>
      </c>
      <c r="BR142" s="910"/>
      <c r="BS142" s="910"/>
      <c r="BT142" s="910"/>
      <c r="BU142" s="910"/>
      <c r="BV142" s="910"/>
      <c r="BW142" s="910"/>
    </row>
    <row r="143" spans="1:75" x14ac:dyDescent="0.25">
      <c r="A143" s="1176"/>
      <c r="B143" s="1097"/>
      <c r="C143" s="951"/>
      <c r="D143" s="951"/>
      <c r="E143" s="987"/>
      <c r="F143" s="987"/>
      <c r="G143" s="987"/>
      <c r="H143" s="987"/>
      <c r="I143" s="937"/>
      <c r="J143" s="937"/>
      <c r="K143" s="937"/>
      <c r="L143" s="1033"/>
      <c r="M143" s="1010"/>
      <c r="N143" s="328"/>
      <c r="P143" s="2"/>
      <c r="T143"/>
      <c r="BF143" s="2084" t="s">
        <v>214</v>
      </c>
      <c r="BG143" s="905"/>
      <c r="BH143" s="905"/>
      <c r="BI143" s="901">
        <v>1</v>
      </c>
      <c r="BJ143" s="901"/>
      <c r="BK143" s="901"/>
      <c r="BL143" s="901"/>
      <c r="BM143" s="2726">
        <v>0.11</v>
      </c>
      <c r="BN143" s="2727"/>
      <c r="BO143" s="2722">
        <f t="shared" si="30"/>
        <v>0</v>
      </c>
      <c r="BP143" s="2723"/>
      <c r="BQ143" s="2085">
        <f t="shared" si="31"/>
        <v>0</v>
      </c>
      <c r="BR143" s="910"/>
      <c r="BS143" s="910"/>
      <c r="BT143" s="910"/>
      <c r="BU143" s="910"/>
      <c r="BV143" s="910"/>
      <c r="BW143" s="910"/>
    </row>
    <row r="144" spans="1:75" ht="15.75" thickBot="1" x14ac:dyDescent="0.3">
      <c r="A144" s="1325"/>
      <c r="B144" s="1326"/>
      <c r="C144" s="949"/>
      <c r="D144" s="949"/>
      <c r="E144" s="988"/>
      <c r="F144" s="1331"/>
      <c r="G144" s="1331"/>
      <c r="H144" s="1331"/>
      <c r="I144" s="1332"/>
      <c r="J144" s="1332"/>
      <c r="K144" s="1322"/>
      <c r="L144" s="1308"/>
      <c r="M144" s="1300"/>
      <c r="N144" s="328">
        <v>0</v>
      </c>
      <c r="T144"/>
      <c r="BF144" s="2084" t="s">
        <v>214</v>
      </c>
      <c r="BG144" s="905"/>
      <c r="BH144" s="905"/>
      <c r="BI144" s="901">
        <v>1</v>
      </c>
      <c r="BJ144" s="901"/>
      <c r="BK144" s="901"/>
      <c r="BL144" s="901"/>
      <c r="BM144" s="2726">
        <v>0.16</v>
      </c>
      <c r="BN144" s="2727"/>
      <c r="BO144" s="2722">
        <f t="shared" si="30"/>
        <v>0</v>
      </c>
      <c r="BP144" s="2723"/>
      <c r="BQ144" s="2085">
        <f t="shared" si="31"/>
        <v>0</v>
      </c>
      <c r="BR144" s="910"/>
      <c r="BS144" s="910"/>
      <c r="BT144" s="910"/>
      <c r="BU144" s="910"/>
      <c r="BV144" s="910"/>
      <c r="BW144" s="910"/>
    </row>
    <row r="145" spans="1:76" ht="15.75" thickBot="1" x14ac:dyDescent="0.3">
      <c r="A145" s="1811"/>
      <c r="B145" s="1326"/>
      <c r="C145" s="952"/>
      <c r="D145" s="949"/>
      <c r="E145" s="988"/>
      <c r="F145" s="2817" t="s">
        <v>164</v>
      </c>
      <c r="G145" s="2818"/>
      <c r="H145" s="2819"/>
      <c r="I145" s="1333">
        <f>SUM(I141,I142)</f>
        <v>0</v>
      </c>
      <c r="J145" s="1334">
        <f>SUM(J141,J142)</f>
        <v>0</v>
      </c>
      <c r="K145" s="1322"/>
      <c r="L145" s="1335">
        <f>SUM(L141,L142)</f>
        <v>0</v>
      </c>
      <c r="M145" s="1336"/>
      <c r="N145" s="328"/>
      <c r="T145"/>
      <c r="BF145" s="2084" t="s">
        <v>93</v>
      </c>
      <c r="BG145" s="905"/>
      <c r="BH145" s="905"/>
      <c r="BI145" s="901">
        <v>1</v>
      </c>
      <c r="BJ145" s="901"/>
      <c r="BK145" s="901"/>
      <c r="BL145" s="901"/>
      <c r="BM145" s="2726">
        <v>17.5</v>
      </c>
      <c r="BN145" s="2727"/>
      <c r="BO145" s="2722">
        <f t="shared" si="30"/>
        <v>0</v>
      </c>
      <c r="BP145" s="2723"/>
      <c r="BQ145" s="2085">
        <f t="shared" si="31"/>
        <v>0</v>
      </c>
      <c r="BR145" s="910"/>
      <c r="BS145" s="910"/>
      <c r="BT145" s="910"/>
      <c r="BU145" s="910"/>
      <c r="BV145" s="910"/>
      <c r="BW145" s="910"/>
    </row>
    <row r="146" spans="1:76" x14ac:dyDescent="0.25">
      <c r="A146" s="1827"/>
      <c r="B146" s="1327"/>
      <c r="C146" s="954"/>
      <c r="D146" s="954"/>
      <c r="E146" s="953"/>
      <c r="F146" s="1832"/>
      <c r="G146" s="1832"/>
      <c r="H146" s="1832"/>
      <c r="I146" s="1336"/>
      <c r="J146" s="1336"/>
      <c r="K146" s="1336"/>
      <c r="L146" s="1308"/>
      <c r="M146" s="1336"/>
      <c r="N146" s="328"/>
      <c r="T146"/>
      <c r="BF146" s="2084" t="s">
        <v>218</v>
      </c>
      <c r="BG146" s="905"/>
      <c r="BH146" s="905"/>
      <c r="BI146" s="901">
        <v>1</v>
      </c>
      <c r="BJ146" s="901"/>
      <c r="BK146" s="901"/>
      <c r="BL146" s="901"/>
      <c r="BM146" s="2726">
        <v>0.25</v>
      </c>
      <c r="BN146" s="2727"/>
      <c r="BO146" s="2722">
        <f t="shared" si="30"/>
        <v>0</v>
      </c>
      <c r="BP146" s="2723"/>
      <c r="BQ146" s="2085">
        <f t="shared" si="31"/>
        <v>0</v>
      </c>
      <c r="BR146" s="910"/>
      <c r="BS146" s="910"/>
      <c r="BT146" s="910"/>
      <c r="BU146" s="910"/>
      <c r="BV146" s="910"/>
      <c r="BW146" s="910"/>
    </row>
    <row r="147" spans="1:76" ht="15.75" thickBot="1" x14ac:dyDescent="0.3">
      <c r="A147" s="1827"/>
      <c r="B147" s="1327"/>
      <c r="C147" s="954"/>
      <c r="D147" s="954"/>
      <c r="E147" s="953"/>
      <c r="F147" s="1832"/>
      <c r="G147" s="1832"/>
      <c r="H147" s="1832"/>
      <c r="I147" s="1336"/>
      <c r="J147" s="1336"/>
      <c r="K147" s="1336"/>
      <c r="L147" s="1308"/>
      <c r="M147" s="1336"/>
      <c r="N147" s="328"/>
      <c r="T147"/>
      <c r="BF147" s="2084" t="s">
        <v>222</v>
      </c>
      <c r="BG147" s="905"/>
      <c r="BH147" s="905"/>
      <c r="BI147" s="901">
        <v>1</v>
      </c>
      <c r="BJ147" s="901"/>
      <c r="BK147" s="901"/>
      <c r="BL147" s="901"/>
      <c r="BM147" s="2726">
        <v>0.43</v>
      </c>
      <c r="BN147" s="2727"/>
      <c r="BO147" s="2722">
        <f t="shared" si="30"/>
        <v>0</v>
      </c>
      <c r="BP147" s="2723"/>
      <c r="BQ147" s="2085">
        <f t="shared" si="31"/>
        <v>0</v>
      </c>
      <c r="BR147" s="910"/>
      <c r="BS147" s="910"/>
      <c r="BT147" s="910"/>
      <c r="BU147" s="910"/>
      <c r="BV147" s="910"/>
      <c r="BW147" s="910"/>
    </row>
    <row r="148" spans="1:76" ht="14.25" customHeight="1" thickBot="1" x14ac:dyDescent="0.3">
      <c r="A148" s="1811"/>
      <c r="B148" s="1326"/>
      <c r="C148" s="949"/>
      <c r="D148" s="949"/>
      <c r="E148" s="988"/>
      <c r="F148" s="2817" t="s">
        <v>23</v>
      </c>
      <c r="G148" s="2818"/>
      <c r="H148" s="2819"/>
      <c r="I148" s="956">
        <v>0</v>
      </c>
      <c r="J148" s="1337">
        <f>ROUNDDOWN(L148-I148,0)</f>
        <v>0</v>
      </c>
      <c r="K148" s="1338"/>
      <c r="L148" s="1335">
        <f>'BP1'!BZ60</f>
        <v>0</v>
      </c>
      <c r="M148" s="1309"/>
      <c r="N148" s="334"/>
      <c r="T148"/>
      <c r="BF148" s="1228" t="s">
        <v>103</v>
      </c>
      <c r="BG148" s="2267"/>
      <c r="BH148" s="2267"/>
      <c r="BI148" s="2396">
        <v>1</v>
      </c>
      <c r="BJ148" s="901"/>
      <c r="BK148" s="901"/>
      <c r="BL148" s="901"/>
      <c r="BM148" s="2830">
        <v>0</v>
      </c>
      <c r="BN148" s="2831"/>
      <c r="BO148" s="2722">
        <f t="shared" si="30"/>
        <v>0</v>
      </c>
      <c r="BP148" s="2723"/>
      <c r="BQ148" s="2085">
        <f t="shared" si="31"/>
        <v>0</v>
      </c>
      <c r="BR148" s="910"/>
      <c r="BS148" s="910"/>
      <c r="BT148" s="910"/>
      <c r="BU148" s="910"/>
      <c r="BV148" s="910"/>
      <c r="BW148" s="910"/>
    </row>
    <row r="149" spans="1:76" ht="15" customHeight="1" x14ac:dyDescent="0.25">
      <c r="A149" s="1827"/>
      <c r="B149" s="1326"/>
      <c r="C149" s="957"/>
      <c r="D149" s="957"/>
      <c r="E149" s="953"/>
      <c r="F149" s="1327"/>
      <c r="G149" s="1327"/>
      <c r="H149" s="1327"/>
      <c r="I149" s="1336"/>
      <c r="J149" s="1336"/>
      <c r="K149" s="1336"/>
      <c r="L149" s="1308"/>
      <c r="M149" s="1336"/>
      <c r="N149" s="334"/>
      <c r="T149"/>
      <c r="BF149" s="2084" t="s">
        <v>3</v>
      </c>
      <c r="BG149" s="905"/>
      <c r="BH149" s="905"/>
      <c r="BI149" s="901">
        <v>1</v>
      </c>
      <c r="BJ149" s="901"/>
      <c r="BK149" s="901"/>
      <c r="BL149" s="901"/>
      <c r="BM149" s="2830">
        <v>0</v>
      </c>
      <c r="BN149" s="2835"/>
      <c r="BO149" s="2722">
        <f t="shared" si="30"/>
        <v>0</v>
      </c>
      <c r="BP149" s="2723"/>
      <c r="BQ149" s="2085">
        <f t="shared" si="31"/>
        <v>0</v>
      </c>
      <c r="BR149" s="910"/>
      <c r="BS149" s="910"/>
      <c r="BT149" s="910"/>
      <c r="BU149" s="910"/>
      <c r="BV149" s="910"/>
      <c r="BW149" s="910"/>
    </row>
    <row r="150" spans="1:76" ht="15" customHeight="1" thickBot="1" x14ac:dyDescent="0.3">
      <c r="A150" s="1827"/>
      <c r="B150" s="1326"/>
      <c r="C150" s="957"/>
      <c r="D150" s="957"/>
      <c r="E150" s="953"/>
      <c r="F150" s="1832"/>
      <c r="G150" s="1832"/>
      <c r="H150" s="1832"/>
      <c r="I150" s="1336"/>
      <c r="J150" s="1336"/>
      <c r="K150" s="1336"/>
      <c r="L150" s="1308"/>
      <c r="M150" s="1336"/>
      <c r="N150" s="334"/>
      <c r="T150"/>
      <c r="BF150" s="2084" t="s">
        <v>3</v>
      </c>
      <c r="BG150" s="905"/>
      <c r="BH150" s="905"/>
      <c r="BI150" s="901">
        <v>1</v>
      </c>
      <c r="BJ150" s="901"/>
      <c r="BK150" s="901"/>
      <c r="BL150" s="901"/>
      <c r="BM150" s="2830">
        <v>0</v>
      </c>
      <c r="BN150" s="2835"/>
      <c r="BO150" s="2722">
        <f t="shared" si="30"/>
        <v>0</v>
      </c>
      <c r="BP150" s="2723"/>
      <c r="BQ150" s="2085">
        <f t="shared" si="31"/>
        <v>0</v>
      </c>
      <c r="BR150" s="910"/>
      <c r="BS150" s="910"/>
      <c r="BT150" s="910"/>
      <c r="BU150" s="910"/>
      <c r="BV150" s="910"/>
      <c r="BW150" s="910"/>
    </row>
    <row r="151" spans="1:76" ht="15" customHeight="1" thickBot="1" x14ac:dyDescent="0.3">
      <c r="A151" s="1811"/>
      <c r="B151" s="1326"/>
      <c r="C151" s="949"/>
      <c r="D151" s="949"/>
      <c r="E151" s="988"/>
      <c r="F151" s="2817" t="s">
        <v>24</v>
      </c>
      <c r="G151" s="2820"/>
      <c r="H151" s="2821"/>
      <c r="I151" s="956">
        <v>0</v>
      </c>
      <c r="J151" s="1339">
        <f>ROUNDDOWN(L151-I151,0)</f>
        <v>0</v>
      </c>
      <c r="K151" s="1300"/>
      <c r="L151" s="1335">
        <f>'BP1'!BL72</f>
        <v>0</v>
      </c>
      <c r="M151" s="1309"/>
      <c r="N151" s="334"/>
      <c r="T151"/>
      <c r="BF151" s="1002" t="s">
        <v>3</v>
      </c>
      <c r="BG151" s="905"/>
      <c r="BH151" s="905"/>
      <c r="BI151" s="901">
        <v>1</v>
      </c>
      <c r="BJ151" s="901"/>
      <c r="BK151" s="901"/>
      <c r="BL151" s="901"/>
      <c r="BM151" s="2830">
        <v>0</v>
      </c>
      <c r="BN151" s="2835"/>
      <c r="BO151" s="2722">
        <f t="shared" si="30"/>
        <v>0</v>
      </c>
      <c r="BP151" s="2723"/>
      <c r="BQ151" s="2085">
        <f t="shared" si="31"/>
        <v>0</v>
      </c>
      <c r="BR151" s="910"/>
      <c r="BS151" s="910"/>
      <c r="BT151" s="910"/>
      <c r="BU151" s="910"/>
      <c r="BV151" s="910"/>
      <c r="BW151" s="910"/>
      <c r="BX151" s="910"/>
    </row>
    <row r="152" spans="1:76" s="38" customFormat="1" ht="16.5" customHeight="1" thickBot="1" x14ac:dyDescent="0.3">
      <c r="A152" s="1827"/>
      <c r="B152" s="1326"/>
      <c r="C152" s="957"/>
      <c r="D152" s="957"/>
      <c r="E152" s="953"/>
      <c r="F152" s="1832"/>
      <c r="G152" s="1832"/>
      <c r="H152" s="1832"/>
      <c r="I152" s="1336"/>
      <c r="J152" s="1336"/>
      <c r="K152" s="1336"/>
      <c r="L152" s="1308"/>
      <c r="M152" s="1336"/>
      <c r="N152" s="396"/>
      <c r="BF152" s="2832" t="s">
        <v>36</v>
      </c>
      <c r="BG152" s="2833"/>
      <c r="BH152" s="2833"/>
      <c r="BI152" s="2833"/>
      <c r="BJ152" s="2833"/>
      <c r="BK152" s="2833"/>
      <c r="BL152" s="2833"/>
      <c r="BM152" s="2833"/>
      <c r="BN152" s="2834"/>
      <c r="BO152" s="2724">
        <f>ROUNDDOWN(SUM(BO139:BO151),0)</f>
        <v>0</v>
      </c>
      <c r="BP152" s="2725"/>
      <c r="BQ152" s="897">
        <f>SUM(BQ139:BQ151)</f>
        <v>0</v>
      </c>
      <c r="BR152" s="910"/>
      <c r="BS152" s="910"/>
      <c r="BT152" s="910"/>
      <c r="BU152" s="910"/>
      <c r="BV152" s="910"/>
      <c r="BW152" s="910"/>
      <c r="BX152" s="910"/>
    </row>
    <row r="153" spans="1:76" s="38" customFormat="1" ht="15" customHeight="1" thickBot="1" x14ac:dyDescent="0.3">
      <c r="A153" s="1827"/>
      <c r="B153" s="1326"/>
      <c r="C153" s="957"/>
      <c r="D153" s="957"/>
      <c r="E153" s="953"/>
      <c r="F153" s="1832"/>
      <c r="G153" s="1832"/>
      <c r="H153" s="1832"/>
      <c r="I153" s="1336"/>
      <c r="J153" s="1336"/>
      <c r="K153" s="1336"/>
      <c r="L153" s="1308"/>
      <c r="M153" s="1336"/>
      <c r="N153" s="334"/>
      <c r="BF153" s="897"/>
      <c r="BG153" s="897"/>
      <c r="BH153" s="897"/>
      <c r="BI153" s="2352"/>
      <c r="BJ153" s="897"/>
      <c r="BK153" s="897"/>
      <c r="BL153" s="897"/>
      <c r="BM153" s="910"/>
      <c r="BN153" s="910"/>
      <c r="BO153" s="897"/>
      <c r="BP153" s="897"/>
      <c r="BQ153" s="897"/>
      <c r="BR153" s="897"/>
      <c r="BS153" s="897"/>
      <c r="BT153" s="897"/>
      <c r="BU153" s="897"/>
    </row>
    <row r="154" spans="1:76" s="38" customFormat="1" ht="15.75" customHeight="1" thickBot="1" x14ac:dyDescent="0.3">
      <c r="A154" s="1811"/>
      <c r="B154" s="1326"/>
      <c r="C154" s="949"/>
      <c r="D154" s="949"/>
      <c r="E154" s="988"/>
      <c r="F154" s="2817" t="s">
        <v>25</v>
      </c>
      <c r="G154" s="2820"/>
      <c r="H154" s="2821"/>
      <c r="I154" s="956">
        <v>0</v>
      </c>
      <c r="J154" s="1339">
        <f>ROUNDDOWN(L154-I154,0)</f>
        <v>0</v>
      </c>
      <c r="K154" s="1300"/>
      <c r="L154" s="1335">
        <f>'BP1'!BL81</f>
        <v>0</v>
      </c>
      <c r="M154" s="1309"/>
      <c r="N154" s="334"/>
      <c r="BF154" s="913"/>
      <c r="BG154" s="913"/>
      <c r="BH154" s="2086"/>
      <c r="BI154" s="2392"/>
      <c r="BJ154" s="913"/>
      <c r="BK154" s="913"/>
      <c r="BL154" s="913"/>
      <c r="BM154" s="910"/>
      <c r="BN154" s="910"/>
      <c r="BO154" s="897"/>
      <c r="BP154" s="897"/>
      <c r="BQ154" s="897"/>
      <c r="BR154" s="897"/>
      <c r="BS154" s="897"/>
      <c r="BT154" s="897"/>
      <c r="BU154" s="897"/>
    </row>
    <row r="155" spans="1:76" s="100" customFormat="1" ht="18.75" customHeight="1" thickBot="1" x14ac:dyDescent="0.3">
      <c r="A155" s="1325"/>
      <c r="B155" s="1326"/>
      <c r="C155" s="957"/>
      <c r="D155" s="957"/>
      <c r="E155" s="953"/>
      <c r="F155" s="1327"/>
      <c r="G155" s="1327"/>
      <c r="H155" s="1327"/>
      <c r="I155" s="1336"/>
      <c r="J155" s="1336"/>
      <c r="K155" s="1336"/>
      <c r="L155" s="1340"/>
      <c r="M155" s="1336"/>
      <c r="N155" s="334"/>
      <c r="BF155" s="911" t="s">
        <v>74</v>
      </c>
      <c r="BG155" s="2268"/>
      <c r="BH155" s="2268"/>
      <c r="BI155" s="2348"/>
      <c r="BJ155" s="2268"/>
      <c r="BK155" s="2268"/>
      <c r="BL155" s="2741"/>
      <c r="BM155" s="2742"/>
      <c r="BN155" s="913"/>
      <c r="BO155" s="897"/>
      <c r="BP155" s="897"/>
      <c r="BQ155" s="897"/>
      <c r="BR155" s="897"/>
      <c r="BS155" s="897"/>
      <c r="BT155" s="897"/>
      <c r="BU155" s="897"/>
      <c r="BV155" s="897"/>
    </row>
    <row r="156" spans="1:76" s="36" customFormat="1" x14ac:dyDescent="0.25">
      <c r="A156" s="2808"/>
      <c r="B156" s="2808"/>
      <c r="C156" s="18"/>
      <c r="D156" s="18"/>
      <c r="E156" s="1189"/>
      <c r="F156" s="2812" t="s">
        <v>26</v>
      </c>
      <c r="G156" s="2813"/>
      <c r="H156" s="2814"/>
      <c r="I156" s="1917"/>
      <c r="J156" s="1917"/>
      <c r="K156" s="1917"/>
      <c r="L156" s="1918"/>
      <c r="M156" s="1300"/>
      <c r="N156" s="335"/>
      <c r="BF156" s="2084"/>
      <c r="BG156" s="2270" t="s">
        <v>63</v>
      </c>
      <c r="BH156" s="2270" t="s">
        <v>319</v>
      </c>
      <c r="BI156" s="2355" t="s">
        <v>341</v>
      </c>
      <c r="BJ156" s="2341" t="s">
        <v>211</v>
      </c>
      <c r="BK156" s="2341" t="s">
        <v>65</v>
      </c>
      <c r="BL156" s="2737" t="s">
        <v>15</v>
      </c>
      <c r="BM156" s="2824"/>
      <c r="BN156" s="910"/>
      <c r="BO156" s="897"/>
      <c r="BP156" s="842"/>
      <c r="BQ156" s="842"/>
      <c r="BR156" s="842"/>
      <c r="BS156" s="842"/>
      <c r="BT156" s="842"/>
      <c r="BU156" s="842"/>
      <c r="BV156" s="842"/>
    </row>
    <row r="157" spans="1:76" s="36" customFormat="1" ht="13.5" customHeight="1" x14ac:dyDescent="0.25">
      <c r="A157" s="2789"/>
      <c r="B157" s="2793"/>
      <c r="C157" s="17"/>
      <c r="D157" s="17"/>
      <c r="E157" s="1189"/>
      <c r="F157" s="1924"/>
      <c r="G157" s="1372"/>
      <c r="H157" s="1373"/>
      <c r="I157" s="1322"/>
      <c r="J157" s="1322"/>
      <c r="K157" s="1322"/>
      <c r="L157" s="1920"/>
      <c r="M157" s="1300"/>
      <c r="N157" s="380"/>
      <c r="BF157" s="243"/>
      <c r="BG157" s="917"/>
      <c r="BH157" s="2277"/>
      <c r="BI157" s="901">
        <v>1</v>
      </c>
      <c r="BJ157" s="902"/>
      <c r="BK157" s="919"/>
      <c r="BL157" s="2743">
        <f>BJ157*BK157*BI157</f>
        <v>0</v>
      </c>
      <c r="BM157" s="2743"/>
      <c r="BN157" s="2085">
        <f>IF(BH157="Evaluation",BL157,0)</f>
        <v>0</v>
      </c>
      <c r="BO157" s="897"/>
      <c r="BP157" s="913"/>
      <c r="BQ157" s="913"/>
      <c r="BR157" s="913"/>
      <c r="BS157" s="913"/>
      <c r="BT157" s="913"/>
      <c r="BU157" s="913"/>
      <c r="BV157" s="913"/>
    </row>
    <row r="158" spans="1:76" ht="15.75" customHeight="1" x14ac:dyDescent="0.25">
      <c r="C158" s="18"/>
      <c r="D158" s="18"/>
      <c r="E158" s="1189"/>
      <c r="F158" s="2792" t="s">
        <v>27</v>
      </c>
      <c r="G158" s="2790"/>
      <c r="H158" s="2793"/>
      <c r="I158" s="904">
        <v>0</v>
      </c>
      <c r="J158" s="1295">
        <f>ROUNDDOWN(L158-I158,0)</f>
        <v>0</v>
      </c>
      <c r="K158" s="1300"/>
      <c r="L158" s="1921">
        <f>'BP1'!BL136</f>
        <v>0</v>
      </c>
      <c r="M158" s="1309"/>
      <c r="N158" s="20"/>
      <c r="T158"/>
      <c r="BF158" s="243"/>
      <c r="BG158" s="917"/>
      <c r="BH158" s="2277"/>
      <c r="BI158" s="901">
        <v>1</v>
      </c>
      <c r="BJ158" s="902"/>
      <c r="BK158" s="919"/>
      <c r="BL158" s="2743">
        <f>BJ158*BK158*BI158</f>
        <v>0</v>
      </c>
      <c r="BM158" s="2743"/>
      <c r="BN158" s="2085">
        <f>IF(BH158="Evaluation",BL158,0)</f>
        <v>0</v>
      </c>
      <c r="BO158" s="842"/>
      <c r="BP158" s="913"/>
      <c r="BQ158" s="913"/>
      <c r="BR158" s="913"/>
      <c r="BS158" s="913"/>
      <c r="BT158" s="913"/>
      <c r="BU158" s="913"/>
      <c r="BV158" s="913"/>
    </row>
    <row r="159" spans="1:76" s="37" customFormat="1" x14ac:dyDescent="0.25">
      <c r="A159"/>
      <c r="B159" s="3"/>
      <c r="C159" s="18"/>
      <c r="D159" s="18"/>
      <c r="E159" s="1189"/>
      <c r="F159" s="2792" t="s">
        <v>28</v>
      </c>
      <c r="G159" s="2790"/>
      <c r="H159" s="2793"/>
      <c r="I159" s="904">
        <v>0</v>
      </c>
      <c r="J159" s="1295">
        <f>ROUNDDOWN(L159-I159,0)</f>
        <v>0</v>
      </c>
      <c r="K159" s="1300"/>
      <c r="L159" s="1921">
        <f>'BP1'!BO152</f>
        <v>0</v>
      </c>
      <c r="M159" s="1309"/>
      <c r="N159" s="34"/>
      <c r="BF159" s="891"/>
      <c r="BG159" s="917"/>
      <c r="BH159" s="2277"/>
      <c r="BI159" s="901">
        <v>1</v>
      </c>
      <c r="BJ159" s="902"/>
      <c r="BK159" s="919"/>
      <c r="BL159" s="2743">
        <f>BJ159*BK159*BI159</f>
        <v>0</v>
      </c>
      <c r="BM159" s="2743"/>
      <c r="BN159" s="2085">
        <f>IF(BH159="Evaluation",BL159,0)</f>
        <v>0</v>
      </c>
      <c r="BO159" s="913"/>
      <c r="BP159" s="910"/>
      <c r="BQ159" s="910"/>
      <c r="BR159" s="910"/>
      <c r="BS159" s="910"/>
      <c r="BT159" s="910"/>
      <c r="BU159" s="910"/>
      <c r="BV159" s="910"/>
    </row>
    <row r="160" spans="1:76" x14ac:dyDescent="0.25">
      <c r="C160" s="18"/>
      <c r="D160" s="18"/>
      <c r="E160" s="1189"/>
      <c r="F160" s="2792" t="s">
        <v>74</v>
      </c>
      <c r="G160" s="2790"/>
      <c r="H160" s="2793"/>
      <c r="I160" s="904">
        <v>0</v>
      </c>
      <c r="J160" s="1295">
        <f>ROUNDDOWN(L160-I160,0)</f>
        <v>0</v>
      </c>
      <c r="K160" s="1300"/>
      <c r="L160" s="1921">
        <f>'BP1'!BL162</f>
        <v>0</v>
      </c>
      <c r="M160" s="1309"/>
      <c r="N160" s="20"/>
      <c r="T160"/>
      <c r="BF160" s="1001"/>
      <c r="BG160" s="917"/>
      <c r="BH160" s="2277"/>
      <c r="BI160" s="901">
        <v>1</v>
      </c>
      <c r="BJ160" s="902"/>
      <c r="BK160" s="919"/>
      <c r="BL160" s="2743">
        <f>BJ160*BK160*BI160</f>
        <v>0</v>
      </c>
      <c r="BM160" s="2743"/>
      <c r="BN160" s="2085">
        <f>IF(BH160="Evaluation",BL160,0)</f>
        <v>0</v>
      </c>
      <c r="BO160" s="913"/>
      <c r="BP160" s="913"/>
      <c r="BQ160" s="913"/>
      <c r="BR160" s="913"/>
      <c r="BS160" s="913"/>
      <c r="BT160" s="913"/>
      <c r="BU160" s="913"/>
      <c r="BV160" s="915"/>
    </row>
    <row r="161" spans="1:78" s="36" customFormat="1" x14ac:dyDescent="0.25">
      <c r="A161"/>
      <c r="B161" s="3"/>
      <c r="C161" s="18"/>
      <c r="D161" s="18"/>
      <c r="E161" s="1189"/>
      <c r="F161" s="2792" t="s">
        <v>29</v>
      </c>
      <c r="G161" s="2790"/>
      <c r="H161" s="2793"/>
      <c r="I161" s="904">
        <v>0</v>
      </c>
      <c r="J161" s="1295">
        <f>ROUNDDOWN(L161-I161,0)</f>
        <v>0</v>
      </c>
      <c r="K161" s="1300"/>
      <c r="L161" s="1921">
        <f>'BP1'!BL176</f>
        <v>0</v>
      </c>
      <c r="M161" s="1309"/>
      <c r="N161" s="29"/>
      <c r="BF161" s="1005"/>
      <c r="BG161" s="917"/>
      <c r="BH161" s="2277"/>
      <c r="BI161" s="901">
        <v>1</v>
      </c>
      <c r="BJ161" s="902"/>
      <c r="BK161" s="919"/>
      <c r="BL161" s="2743">
        <f>BJ161*BK161*BI161</f>
        <v>0</v>
      </c>
      <c r="BM161" s="2743"/>
      <c r="BN161" s="2085">
        <f>IF(BH161="Evaluation",BL161,0)</f>
        <v>0</v>
      </c>
      <c r="BO161" s="910"/>
      <c r="BP161" s="910"/>
      <c r="BQ161" s="910"/>
      <c r="BR161" s="910"/>
      <c r="BS161" s="910"/>
      <c r="BT161" s="910"/>
      <c r="BU161" s="910"/>
      <c r="BV161" s="910"/>
    </row>
    <row r="162" spans="1:78" ht="15.75" thickBot="1" x14ac:dyDescent="0.3">
      <c r="A162" s="2791"/>
      <c r="B162" s="2791"/>
      <c r="C162" s="2791"/>
      <c r="D162" s="18"/>
      <c r="E162" s="1189"/>
      <c r="F162" s="2809" t="s">
        <v>296</v>
      </c>
      <c r="G162" s="2810"/>
      <c r="H162" s="2811"/>
      <c r="I162" s="1295">
        <f>'Sub-Award Calc.'!C54</f>
        <v>0</v>
      </c>
      <c r="J162" s="1295">
        <f>'Sub-Award Calc.'!D54</f>
        <v>0</v>
      </c>
      <c r="K162" s="1295">
        <f>'Sub-Award Calc.'!E54</f>
        <v>0</v>
      </c>
      <c r="L162" s="1921">
        <f>'Sub-Award Calc.'!F54</f>
        <v>0</v>
      </c>
      <c r="M162" s="1309"/>
      <c r="N162" s="20"/>
      <c r="T162"/>
      <c r="BF162" s="923" t="s">
        <v>36</v>
      </c>
      <c r="BG162" s="723"/>
      <c r="BH162" s="723"/>
      <c r="BI162" s="2397"/>
      <c r="BJ162" s="908"/>
      <c r="BK162" s="909"/>
      <c r="BL162" s="2827">
        <f>SUM(BL157:BL161)</f>
        <v>0</v>
      </c>
      <c r="BM162" s="2828"/>
      <c r="BN162" s="913">
        <f>SUM(BN157:BN161)</f>
        <v>0</v>
      </c>
      <c r="BO162" s="913"/>
      <c r="BP162" s="913"/>
      <c r="BQ162" s="913"/>
      <c r="BR162" s="913"/>
      <c r="BS162" s="913"/>
      <c r="BT162" s="913"/>
      <c r="BU162" s="913"/>
      <c r="BV162" s="913"/>
    </row>
    <row r="163" spans="1:78" hidden="1" x14ac:dyDescent="0.25">
      <c r="A163" s="2069"/>
      <c r="B163" s="2069"/>
      <c r="C163" s="2069"/>
      <c r="D163" s="18"/>
      <c r="E163" s="1189"/>
      <c r="F163" s="2070"/>
      <c r="G163" s="2068" t="s">
        <v>311</v>
      </c>
      <c r="H163" s="2068"/>
      <c r="I163" s="1300"/>
      <c r="J163" s="1300">
        <f>'Sub-Award Calc.'!F4</f>
        <v>0</v>
      </c>
      <c r="K163" s="1300"/>
      <c r="L163" s="1920"/>
      <c r="M163" s="1309"/>
      <c r="N163" s="20"/>
      <c r="T163"/>
      <c r="BF163" s="897"/>
      <c r="BG163" s="2067"/>
      <c r="BH163" s="2271"/>
      <c r="BI163" s="2352"/>
      <c r="BJ163" s="2066"/>
      <c r="BK163" s="1366"/>
      <c r="BL163" s="1366"/>
      <c r="BM163" s="913"/>
      <c r="BN163" s="913"/>
      <c r="BO163" s="913"/>
      <c r="BP163" s="913"/>
      <c r="BQ163" s="913"/>
      <c r="BR163" s="913"/>
      <c r="BS163" s="913"/>
      <c r="BT163" s="913"/>
      <c r="BU163" s="913"/>
    </row>
    <row r="164" spans="1:78" hidden="1" x14ac:dyDescent="0.25">
      <c r="A164" s="2069"/>
      <c r="B164" s="2069"/>
      <c r="C164" s="2069"/>
      <c r="D164" s="18"/>
      <c r="E164" s="1189"/>
      <c r="F164" s="2070"/>
      <c r="G164" s="2068" t="s">
        <v>312</v>
      </c>
      <c r="H164" s="2068"/>
      <c r="I164" s="1300"/>
      <c r="J164" s="1300">
        <f>'Sub-Award Calc.'!F54-'Sub-Award Calc.'!F4</f>
        <v>0</v>
      </c>
      <c r="K164" s="1300"/>
      <c r="L164" s="1920"/>
      <c r="M164" s="1309"/>
      <c r="N164" s="20"/>
      <c r="T164"/>
      <c r="BF164" s="897"/>
      <c r="BG164" s="2067"/>
      <c r="BH164" s="2271"/>
      <c r="BI164" s="2352"/>
      <c r="BJ164" s="2066"/>
      <c r="BK164" s="1366"/>
      <c r="BL164" s="1366"/>
      <c r="BM164" s="913"/>
      <c r="BN164" s="913"/>
      <c r="BO164" s="913"/>
      <c r="BP164" s="913"/>
      <c r="BQ164" s="913"/>
      <c r="BR164" s="913"/>
      <c r="BS164" s="913"/>
      <c r="BT164" s="913"/>
      <c r="BU164" s="913"/>
    </row>
    <row r="165" spans="1:78" s="37" customFormat="1" ht="15.75" hidden="1" customHeight="1" x14ac:dyDescent="0.25">
      <c r="A165" s="1328" t="s">
        <v>31</v>
      </c>
      <c r="B165" s="1329"/>
      <c r="C165" s="959"/>
      <c r="D165" s="1233"/>
      <c r="E165" s="960"/>
      <c r="F165" s="1925"/>
      <c r="G165" s="1345"/>
      <c r="H165" s="1345"/>
      <c r="I165" s="1346"/>
      <c r="J165" s="1341">
        <f>'Sub-Award Calc.'!G54</f>
        <v>0</v>
      </c>
      <c r="K165" s="1342"/>
      <c r="L165" s="1923"/>
      <c r="M165" s="1300"/>
      <c r="N165" s="35"/>
      <c r="BF165" s="910"/>
      <c r="BG165" s="910"/>
      <c r="BH165" s="2085"/>
      <c r="BI165" s="920"/>
      <c r="BJ165" s="910"/>
      <c r="BK165" s="913"/>
      <c r="BL165" s="913"/>
      <c r="BM165" s="910"/>
      <c r="BN165" s="910"/>
      <c r="BO165" s="910"/>
      <c r="BP165" s="910"/>
      <c r="BQ165" s="910"/>
      <c r="BR165" s="910"/>
      <c r="BS165" s="910"/>
      <c r="BT165" s="910"/>
      <c r="BU165" s="910"/>
    </row>
    <row r="166" spans="1:78" s="37" customFormat="1" ht="15.75" customHeight="1" thickBot="1" x14ac:dyDescent="0.3">
      <c r="A166" s="1328" t="s">
        <v>84</v>
      </c>
      <c r="B166" s="1330"/>
      <c r="C166" s="959"/>
      <c r="D166" s="1233"/>
      <c r="E166" s="960"/>
      <c r="F166" s="1925"/>
      <c r="G166" s="1345"/>
      <c r="H166" s="1345"/>
      <c r="I166" s="1346"/>
      <c r="J166" s="1343">
        <f>'Sub-Award Calc.'!I54</f>
        <v>0</v>
      </c>
      <c r="K166" s="1344"/>
      <c r="L166" s="1923"/>
      <c r="M166" s="1300"/>
      <c r="N166" s="35"/>
      <c r="BF166" s="910"/>
      <c r="BG166" s="910"/>
      <c r="BH166" s="2085"/>
      <c r="BI166" s="920"/>
      <c r="BJ166" s="910"/>
      <c r="BK166" s="910"/>
      <c r="BL166" s="910"/>
      <c r="BM166" s="913"/>
      <c r="BN166" s="913"/>
      <c r="BO166" s="913"/>
      <c r="BP166" s="913"/>
      <c r="BQ166" s="913"/>
      <c r="BR166" s="913"/>
      <c r="BS166" s="913"/>
      <c r="BT166" s="913"/>
      <c r="BU166" s="915"/>
    </row>
    <row r="167" spans="1:78" s="37" customFormat="1" ht="15.75" customHeight="1" x14ac:dyDescent="0.25">
      <c r="A167" s="1328" t="s">
        <v>85</v>
      </c>
      <c r="B167" s="1329"/>
      <c r="C167" s="959"/>
      <c r="D167" s="1233"/>
      <c r="E167" s="960"/>
      <c r="F167" s="1925"/>
      <c r="G167" s="1345"/>
      <c r="H167" s="1345"/>
      <c r="I167" s="1346"/>
      <c r="J167" s="1343">
        <f>'Sub-Award Calc.'!K54</f>
        <v>0</v>
      </c>
      <c r="K167" s="1344"/>
      <c r="L167" s="1923"/>
      <c r="M167" s="1300"/>
      <c r="N167" s="35"/>
      <c r="BF167" s="892" t="s">
        <v>69</v>
      </c>
      <c r="BG167" s="712"/>
      <c r="BH167" s="712"/>
      <c r="BI167" s="713"/>
      <c r="BJ167" s="712"/>
      <c r="BK167" s="712"/>
      <c r="BL167" s="714"/>
      <c r="BM167" s="913"/>
      <c r="BN167" s="910"/>
      <c r="BO167" s="910"/>
      <c r="BP167" s="910"/>
      <c r="BQ167" s="910"/>
      <c r="BR167" s="913"/>
      <c r="BS167" s="913"/>
      <c r="BT167" s="913"/>
      <c r="BU167" s="913"/>
      <c r="BV167" s="913"/>
      <c r="BW167" s="913"/>
      <c r="BX167" s="915"/>
    </row>
    <row r="168" spans="1:78" s="10" customFormat="1" x14ac:dyDescent="0.25">
      <c r="A168" s="1328" t="s">
        <v>86</v>
      </c>
      <c r="B168" s="1329"/>
      <c r="C168" s="959"/>
      <c r="D168" s="1233"/>
      <c r="E168" s="960"/>
      <c r="F168" s="1925"/>
      <c r="G168" s="1345"/>
      <c r="H168" s="1345"/>
      <c r="I168" s="1346"/>
      <c r="J168" s="1343">
        <f>'Sub-Award Calc.'!L54</f>
        <v>0</v>
      </c>
      <c r="K168" s="1344"/>
      <c r="L168" s="1923"/>
      <c r="M168" s="1300"/>
      <c r="N168" s="334"/>
      <c r="BF168" s="896"/>
      <c r="BG168" s="1000" t="s">
        <v>63</v>
      </c>
      <c r="BH168" s="2278" t="s">
        <v>319</v>
      </c>
      <c r="BI168" s="2355" t="s">
        <v>341</v>
      </c>
      <c r="BJ168" s="2355" t="s">
        <v>341</v>
      </c>
      <c r="BK168" s="1960" t="s">
        <v>65</v>
      </c>
      <c r="BL168" s="1218" t="s">
        <v>15</v>
      </c>
      <c r="BM168" s="913"/>
      <c r="BN168" s="913"/>
      <c r="BO168" s="913"/>
      <c r="BP168" s="913"/>
      <c r="BQ168" s="913"/>
      <c r="BR168" s="913"/>
      <c r="BS168" s="913"/>
      <c r="BT168" s="913"/>
      <c r="BU168" s="913"/>
      <c r="BV168" s="913"/>
      <c r="BW168" s="913"/>
      <c r="BX168" s="915"/>
    </row>
    <row r="169" spans="1:78" s="10" customFormat="1" x14ac:dyDescent="0.25">
      <c r="A169" s="1833"/>
      <c r="B169" s="1317"/>
      <c r="C169" s="1277"/>
      <c r="D169" s="733"/>
      <c r="E169" s="1372"/>
      <c r="F169" s="1924"/>
      <c r="G169" s="1372"/>
      <c r="H169" s="1372"/>
      <c r="I169" s="1322"/>
      <c r="J169" s="1322"/>
      <c r="K169" s="1322"/>
      <c r="L169" s="1920"/>
      <c r="M169" s="1300"/>
      <c r="N169" s="330"/>
      <c r="BF169" s="896" t="s">
        <v>70</v>
      </c>
      <c r="BG169" s="1217"/>
      <c r="BH169" s="2088"/>
      <c r="BI169" s="2063">
        <v>1</v>
      </c>
      <c r="BJ169" s="2063">
        <v>1</v>
      </c>
      <c r="BK169" s="1150"/>
      <c r="BL169" s="2064">
        <f t="shared" ref="BL169:BL175" si="32">BI169*BJ169*BK169</f>
        <v>0</v>
      </c>
      <c r="BM169" s="2085">
        <f t="shared" ref="BM169:BM175" si="33">IF(BH169="Evaluation",BK169,0)</f>
        <v>0</v>
      </c>
      <c r="BN169" s="913"/>
      <c r="BO169" s="913"/>
      <c r="BP169" s="913"/>
      <c r="BQ169" s="913"/>
      <c r="BR169" s="910"/>
      <c r="BS169" s="910"/>
      <c r="BT169" s="910"/>
      <c r="BU169" s="910"/>
      <c r="BV169" s="910"/>
      <c r="BW169" s="910"/>
      <c r="BX169" s="916"/>
    </row>
    <row r="170" spans="1:78" s="37" customFormat="1" x14ac:dyDescent="0.25">
      <c r="A170" s="1347"/>
      <c r="B170" s="1317"/>
      <c r="C170" s="18"/>
      <c r="D170" s="18"/>
      <c r="E170" s="1189"/>
      <c r="F170" s="1924"/>
      <c r="G170" s="1372"/>
      <c r="H170" s="1372"/>
      <c r="I170" s="1322"/>
      <c r="J170" s="1322"/>
      <c r="K170" s="1322"/>
      <c r="L170" s="1920"/>
      <c r="M170" s="1300"/>
      <c r="N170" s="34"/>
      <c r="BF170" s="896" t="s">
        <v>71</v>
      </c>
      <c r="BG170" s="905"/>
      <c r="BH170" s="2266"/>
      <c r="BI170" s="902">
        <v>1</v>
      </c>
      <c r="BJ170" s="902">
        <v>1</v>
      </c>
      <c r="BK170" s="1961"/>
      <c r="BL170" s="2064">
        <f t="shared" si="32"/>
        <v>0</v>
      </c>
      <c r="BM170" s="2085">
        <f t="shared" si="33"/>
        <v>0</v>
      </c>
      <c r="BN170" s="913"/>
      <c r="BO170" s="913"/>
      <c r="BP170" s="913"/>
      <c r="BQ170" s="913"/>
      <c r="BR170" s="910"/>
      <c r="BS170" s="910"/>
      <c r="BT170" s="910"/>
      <c r="BU170" s="910"/>
      <c r="BV170" s="910"/>
      <c r="BW170" s="910"/>
      <c r="BX170" s="916"/>
    </row>
    <row r="171" spans="1:78" s="37" customFormat="1" x14ac:dyDescent="0.25">
      <c r="A171" s="2789"/>
      <c r="B171" s="2790"/>
      <c r="C171" s="18"/>
      <c r="D171" s="18"/>
      <c r="E171" s="1189"/>
      <c r="F171" s="243"/>
      <c r="G171" s="1240"/>
      <c r="H171" s="1240"/>
      <c r="I171" s="2794" t="s">
        <v>297</v>
      </c>
      <c r="J171" s="2795"/>
      <c r="K171" s="1837">
        <f>'BP1'!BN188</f>
        <v>0</v>
      </c>
      <c r="L171" s="1921">
        <f>K171</f>
        <v>0</v>
      </c>
      <c r="M171" s="1300"/>
      <c r="N171" s="34"/>
      <c r="BF171" s="896" t="s">
        <v>72</v>
      </c>
      <c r="BG171" s="905"/>
      <c r="BH171" s="2266"/>
      <c r="BI171" s="902">
        <v>1</v>
      </c>
      <c r="BJ171" s="902">
        <v>1</v>
      </c>
      <c r="BK171" s="1961"/>
      <c r="BL171" s="2064">
        <f t="shared" si="32"/>
        <v>0</v>
      </c>
      <c r="BM171" s="2085">
        <f t="shared" si="33"/>
        <v>0</v>
      </c>
      <c r="BN171" s="913"/>
      <c r="BO171" s="913"/>
      <c r="BP171" s="910"/>
      <c r="BQ171" s="910"/>
      <c r="BR171" s="913"/>
      <c r="BS171" s="913"/>
      <c r="BT171" s="913"/>
      <c r="BU171" s="913"/>
      <c r="BV171" s="913"/>
      <c r="BW171" s="913"/>
      <c r="BX171" s="915"/>
    </row>
    <row r="172" spans="1:78" s="37" customFormat="1" ht="15.75" thickBot="1" x14ac:dyDescent="0.3">
      <c r="A172" s="1347"/>
      <c r="B172" s="1317"/>
      <c r="C172" s="18"/>
      <c r="D172" s="18"/>
      <c r="E172" s="1189"/>
      <c r="F172" s="1924"/>
      <c r="G172" s="1372"/>
      <c r="H172" s="1372"/>
      <c r="I172" s="1322"/>
      <c r="J172" s="1322"/>
      <c r="K172" s="1322"/>
      <c r="L172" s="1920"/>
      <c r="M172" s="1300"/>
      <c r="N172" s="34"/>
      <c r="BF172" s="896" t="s">
        <v>62</v>
      </c>
      <c r="BG172" s="905"/>
      <c r="BH172" s="2266"/>
      <c r="BI172" s="902">
        <v>1</v>
      </c>
      <c r="BJ172" s="902">
        <v>1</v>
      </c>
      <c r="BK172" s="1961"/>
      <c r="BL172" s="2064">
        <f t="shared" si="32"/>
        <v>0</v>
      </c>
      <c r="BM172" s="2085">
        <f t="shared" si="33"/>
        <v>0</v>
      </c>
      <c r="BN172" s="913"/>
      <c r="BO172" s="913"/>
      <c r="BP172" s="910"/>
      <c r="BQ172" s="910"/>
      <c r="BR172" s="913"/>
      <c r="BS172" s="913"/>
      <c r="BT172" s="913"/>
      <c r="BU172" s="913"/>
      <c r="BV172" s="913"/>
      <c r="BW172" s="913"/>
      <c r="BX172" s="915"/>
    </row>
    <row r="173" spans="1:78" s="37" customFormat="1" ht="15.75" thickBot="1" x14ac:dyDescent="0.3">
      <c r="A173" s="1812"/>
      <c r="B173" s="1323"/>
      <c r="C173" s="950"/>
      <c r="D173" s="950"/>
      <c r="E173" s="986"/>
      <c r="F173" s="2779" t="s">
        <v>292</v>
      </c>
      <c r="G173" s="2780"/>
      <c r="H173" s="2781"/>
      <c r="I173" s="1350">
        <f>SUM(I158,I159,I160,I161,I162)</f>
        <v>0</v>
      </c>
      <c r="J173" s="1351">
        <f>SUM(J158,J159,J160,J161,J162)</f>
        <v>0</v>
      </c>
      <c r="K173" s="1352">
        <f>K171</f>
        <v>0</v>
      </c>
      <c r="L173" s="1335">
        <f>SUM(I173,J173,K173)</f>
        <v>0</v>
      </c>
      <c r="M173" s="1340"/>
      <c r="N173" s="34"/>
      <c r="BF173" s="896" t="s">
        <v>62</v>
      </c>
      <c r="BG173" s="905"/>
      <c r="BH173" s="2266"/>
      <c r="BI173" s="902">
        <v>1</v>
      </c>
      <c r="BJ173" s="902">
        <v>1</v>
      </c>
      <c r="BK173" s="1961"/>
      <c r="BL173" s="2064">
        <f t="shared" si="32"/>
        <v>0</v>
      </c>
      <c r="BM173" s="2085">
        <f t="shared" si="33"/>
        <v>0</v>
      </c>
      <c r="BN173" s="897"/>
      <c r="BO173" s="897"/>
      <c r="BP173" s="913"/>
      <c r="BQ173" s="913"/>
      <c r="BR173" s="897"/>
      <c r="BS173" s="897"/>
      <c r="BT173" s="913"/>
      <c r="BU173" s="913"/>
      <c r="BV173" s="913"/>
      <c r="BW173" s="913"/>
      <c r="BX173" s="913"/>
      <c r="BY173" s="913"/>
      <c r="BZ173" s="915"/>
    </row>
    <row r="174" spans="1:78" s="37" customFormat="1" x14ac:dyDescent="0.25">
      <c r="A174" s="1348"/>
      <c r="B174" s="1349"/>
      <c r="C174" s="962"/>
      <c r="D174" s="962"/>
      <c r="E174" s="990"/>
      <c r="F174" s="1353"/>
      <c r="G174" s="1353"/>
      <c r="H174" s="1324"/>
      <c r="I174" s="1308"/>
      <c r="J174" s="1308"/>
      <c r="K174" s="1308"/>
      <c r="L174" s="1308"/>
      <c r="M174" s="1354"/>
      <c r="N174" s="34"/>
      <c r="BF174" s="896" t="s">
        <v>62</v>
      </c>
      <c r="BG174" s="905"/>
      <c r="BH174" s="2266"/>
      <c r="BI174" s="902">
        <v>1</v>
      </c>
      <c r="BJ174" s="902">
        <v>1</v>
      </c>
      <c r="BK174" s="1961"/>
      <c r="BL174" s="2064">
        <f t="shared" si="32"/>
        <v>0</v>
      </c>
      <c r="BM174" s="2085">
        <f t="shared" si="33"/>
        <v>0</v>
      </c>
      <c r="BN174" s="913"/>
      <c r="BO174" s="913"/>
      <c r="BP174" s="913"/>
      <c r="BQ174" s="913"/>
      <c r="BR174" s="913"/>
      <c r="BS174" s="913"/>
      <c r="BT174" s="913"/>
      <c r="BU174" s="913"/>
      <c r="BV174" s="913"/>
      <c r="BW174" s="913"/>
      <c r="BX174" s="913"/>
      <c r="BY174" s="913"/>
      <c r="BZ174" s="915"/>
    </row>
    <row r="175" spans="1:78" s="38" customFormat="1" ht="16.5" customHeight="1" thickBot="1" x14ac:dyDescent="0.3">
      <c r="A175" s="1938"/>
      <c r="B175" s="1939"/>
      <c r="C175" s="18"/>
      <c r="D175" s="18"/>
      <c r="E175" s="736"/>
      <c r="F175" s="736"/>
      <c r="G175" s="736"/>
      <c r="H175" s="736"/>
      <c r="I175" s="948"/>
      <c r="J175" s="948"/>
      <c r="K175" s="948"/>
      <c r="L175" s="963"/>
      <c r="M175" s="583"/>
      <c r="N175" s="20"/>
      <c r="BF175" s="1002" t="s">
        <v>62</v>
      </c>
      <c r="BG175" s="905"/>
      <c r="BH175" s="2266"/>
      <c r="BI175" s="902">
        <v>1</v>
      </c>
      <c r="BJ175" s="902">
        <v>1</v>
      </c>
      <c r="BK175" s="1961"/>
      <c r="BL175" s="2064">
        <f t="shared" si="32"/>
        <v>0</v>
      </c>
      <c r="BM175" s="2085">
        <f t="shared" si="33"/>
        <v>0</v>
      </c>
      <c r="BN175" s="910"/>
      <c r="BO175" s="910"/>
      <c r="BP175" s="913"/>
      <c r="BQ175" s="913"/>
      <c r="BR175" s="910"/>
      <c r="BS175" s="910"/>
      <c r="BT175" s="913"/>
      <c r="BU175" s="913"/>
      <c r="BV175" s="913"/>
      <c r="BW175" s="913"/>
      <c r="BX175" s="913"/>
      <c r="BY175" s="913"/>
      <c r="BZ175" s="915"/>
    </row>
    <row r="176" spans="1:78" s="36" customFormat="1" ht="15.75" thickBot="1" x14ac:dyDescent="0.3">
      <c r="A176" s="1621"/>
      <c r="B176" s="1304"/>
      <c r="C176" s="940"/>
      <c r="D176" s="940"/>
      <c r="E176" s="730"/>
      <c r="F176" s="2779" t="s">
        <v>33</v>
      </c>
      <c r="G176" s="2780"/>
      <c r="H176" s="2780"/>
      <c r="I176" s="1390">
        <f>SUM(I145,I148,I151,I154,I173)</f>
        <v>0</v>
      </c>
      <c r="J176" s="1390">
        <f>SUM(J145,J148,J151,J154,J173)</f>
        <v>0</v>
      </c>
      <c r="K176" s="1387">
        <f>K173</f>
        <v>0</v>
      </c>
      <c r="L176" s="1391">
        <f>SUM(I176,J176,K176)</f>
        <v>0</v>
      </c>
      <c r="M176" s="1340"/>
      <c r="N176" s="674"/>
      <c r="BF176" s="2832" t="s">
        <v>217</v>
      </c>
      <c r="BG176" s="2833"/>
      <c r="BH176" s="2833"/>
      <c r="BI176" s="2833"/>
      <c r="BJ176" s="2833"/>
      <c r="BK176" s="2834"/>
      <c r="BL176" s="1381">
        <f>SUM(BL169,BL170,BL171,BL172,BL173,BL174,BL175)</f>
        <v>0</v>
      </c>
      <c r="BM176" s="910">
        <f>SUM(BM169:BM175)</f>
        <v>0</v>
      </c>
      <c r="BN176" s="910"/>
      <c r="BO176" s="910"/>
      <c r="BP176" s="913"/>
      <c r="BQ176" s="913"/>
      <c r="BR176" s="910"/>
      <c r="BS176" s="910"/>
      <c r="BT176" s="897"/>
      <c r="BU176" s="897"/>
      <c r="BV176" s="897"/>
      <c r="BW176" s="897"/>
      <c r="BX176" s="897"/>
      <c r="BY176" s="897"/>
      <c r="BZ176" s="897"/>
    </row>
    <row r="177" spans="1:78" ht="15.75" thickBot="1" x14ac:dyDescent="0.3">
      <c r="A177" s="1355"/>
      <c r="B177" s="1824" t="s">
        <v>223</v>
      </c>
      <c r="C177" s="18"/>
      <c r="D177" s="18"/>
      <c r="E177" s="1189"/>
      <c r="F177" s="1280"/>
      <c r="G177" s="1280"/>
      <c r="H177" s="1280"/>
      <c r="I177" s="1322"/>
      <c r="J177" s="2402"/>
      <c r="K177" s="1322"/>
      <c r="L177" s="1308"/>
      <c r="M177" s="1300"/>
      <c r="N177" s="336"/>
      <c r="T177"/>
      <c r="BF177" s="910"/>
      <c r="BG177" s="910"/>
      <c r="BH177" s="2085"/>
      <c r="BI177" s="920"/>
      <c r="BJ177" s="910"/>
      <c r="BK177" s="910"/>
      <c r="BL177" s="910"/>
      <c r="BM177" s="913"/>
      <c r="BN177" s="913"/>
      <c r="BO177" s="910"/>
      <c r="BP177" s="910"/>
      <c r="BQ177" s="913"/>
      <c r="BR177" s="913"/>
      <c r="BS177" s="913"/>
      <c r="BT177" s="913"/>
      <c r="BU177" s="913"/>
      <c r="BV177" s="913"/>
      <c r="BW177" s="913"/>
    </row>
    <row r="178" spans="1:78" ht="15.75" thickBot="1" x14ac:dyDescent="0.3">
      <c r="A178" s="1621"/>
      <c r="B178" s="1825">
        <f>IF('Cover Sheet and Summary'!B12="mtdc",33,(IF('Cover Sheet and Summary'!B12="no indirects",0,'Cover Sheet and Summary'!B21)))</f>
        <v>33</v>
      </c>
      <c r="C178" s="940"/>
      <c r="D178" s="940"/>
      <c r="E178" s="730"/>
      <c r="F178" s="2782" t="s">
        <v>34</v>
      </c>
      <c r="G178" s="2782"/>
      <c r="H178" s="2782"/>
      <c r="I178" s="2782"/>
      <c r="J178" s="1296">
        <f>IF('Cover Sheet and Summary'!B12="mtdc",SUM(L145,L148,L158,L159,L160,L161,J165),(IF('Cover Sheet and Summary'!B12="TDC",SUM(I176,J176),(IF('Cover Sheet and Summary'!B12="tfc",J176,(IF('Cover Sheet and Summary'!B12="TFC Unrecovered Indirect",J176,L176)))))))</f>
        <v>0</v>
      </c>
      <c r="K178" s="1308"/>
      <c r="L178" s="1619">
        <f>SUM(J145,J148,J158,J159,J161,J165)</f>
        <v>0</v>
      </c>
      <c r="M178" s="1308"/>
      <c r="N178" s="336"/>
      <c r="T178"/>
      <c r="BF178" s="911" t="s">
        <v>215</v>
      </c>
      <c r="BG178" s="893"/>
      <c r="BH178" s="893"/>
      <c r="BI178" s="2348"/>
      <c r="BJ178" s="2348"/>
      <c r="BK178" s="2348"/>
      <c r="BL178" s="2741"/>
      <c r="BM178" s="2741"/>
      <c r="BN178" s="893"/>
      <c r="BO178" s="895"/>
      <c r="BP178" s="910"/>
      <c r="BQ178" s="910"/>
      <c r="BR178" s="910"/>
      <c r="BS178" s="910"/>
      <c r="BT178" s="910"/>
      <c r="BU178" s="910"/>
      <c r="BV178" s="910"/>
      <c r="BW178" s="910"/>
      <c r="BX178" s="910"/>
    </row>
    <row r="179" spans="1:78" x14ac:dyDescent="0.25">
      <c r="A179" s="2479"/>
      <c r="B179" s="2480"/>
      <c r="C179" s="2481"/>
      <c r="D179" s="2481"/>
      <c r="E179" s="207"/>
      <c r="F179" s="1599"/>
      <c r="G179" s="1599"/>
      <c r="H179" s="1599"/>
      <c r="I179" s="2482" t="s">
        <v>350</v>
      </c>
      <c r="J179" s="2497">
        <f>J178*0.33</f>
        <v>0</v>
      </c>
      <c r="K179" s="1322"/>
      <c r="L179" s="1619"/>
      <c r="M179" s="1300"/>
      <c r="N179" s="336"/>
      <c r="O179" s="2"/>
      <c r="P179" s="2"/>
      <c r="T179"/>
      <c r="BF179" s="899" t="s">
        <v>216</v>
      </c>
      <c r="BG179" s="897"/>
      <c r="BH179" s="897"/>
      <c r="BI179" s="2352"/>
      <c r="BJ179" s="2352"/>
      <c r="BK179" s="2352"/>
      <c r="BL179" s="2739"/>
      <c r="BM179" s="2739"/>
      <c r="BN179" s="897"/>
      <c r="BO179" s="900"/>
      <c r="BP179" s="910"/>
      <c r="BQ179" s="910"/>
      <c r="BR179" s="910"/>
      <c r="BS179" s="910"/>
      <c r="BT179" s="910"/>
      <c r="BU179" s="910"/>
      <c r="BV179" s="910"/>
      <c r="BW179" s="910"/>
      <c r="BX179" s="910"/>
    </row>
    <row r="180" spans="1:78" x14ac:dyDescent="0.25">
      <c r="A180" s="2489" t="s">
        <v>35</v>
      </c>
      <c r="B180" s="2474"/>
      <c r="C180" s="2483"/>
      <c r="D180" s="2483"/>
      <c r="E180" s="2476"/>
      <c r="F180" s="2477"/>
      <c r="G180" s="2477"/>
      <c r="H180" s="2477"/>
      <c r="I180" s="2478" t="s">
        <v>5</v>
      </c>
      <c r="J180" s="2498">
        <f>ROUNDDOWN(B178/(100-B178)*SUM(J176-J163),0)</f>
        <v>0</v>
      </c>
      <c r="K180" s="1363"/>
      <c r="L180" s="1620"/>
      <c r="M180" s="1363"/>
      <c r="N180" s="336"/>
      <c r="O180" s="2"/>
      <c r="P180" s="2"/>
      <c r="T180"/>
      <c r="BF180" s="1001"/>
      <c r="BG180" s="2353"/>
      <c r="BH180" s="2353"/>
      <c r="BI180" s="159"/>
      <c r="BJ180" s="2353"/>
      <c r="BK180" s="2353"/>
      <c r="BL180" s="2740"/>
      <c r="BM180" s="2740"/>
      <c r="BN180" s="897"/>
      <c r="BO180" s="900"/>
      <c r="BP180" s="910"/>
      <c r="BQ180" s="910"/>
      <c r="BR180" s="910"/>
      <c r="BS180" s="910"/>
      <c r="BT180" s="910"/>
      <c r="BU180" s="910"/>
      <c r="BV180" s="910"/>
      <c r="BW180" s="910"/>
      <c r="BX180" s="910"/>
    </row>
    <row r="181" spans="1:78" x14ac:dyDescent="0.25">
      <c r="A181" s="2489" t="s">
        <v>44</v>
      </c>
      <c r="B181" s="2474"/>
      <c r="C181" s="2475"/>
      <c r="D181" s="2475"/>
      <c r="E181" s="2476"/>
      <c r="F181" s="2477"/>
      <c r="G181" s="2477"/>
      <c r="H181" s="2477"/>
      <c r="I181" s="2478" t="s">
        <v>6</v>
      </c>
      <c r="J181" s="2498">
        <f>ROUNDDOWN(B178*J178/100,0)</f>
        <v>0</v>
      </c>
      <c r="K181" s="1363"/>
      <c r="L181" s="1619">
        <f>ROUNDDOWN(0.29*L178,0)</f>
        <v>0</v>
      </c>
      <c r="M181" s="1363"/>
      <c r="N181" s="326"/>
      <c r="O181" s="2"/>
      <c r="P181" s="2"/>
      <c r="T181"/>
      <c r="BF181" s="243"/>
      <c r="BG181" s="2352" t="s">
        <v>153</v>
      </c>
      <c r="BH181" s="2352" t="s">
        <v>319</v>
      </c>
      <c r="BI181" s="2355" t="s">
        <v>341</v>
      </c>
      <c r="BJ181" s="2737" t="s">
        <v>63</v>
      </c>
      <c r="BK181" s="2738"/>
      <c r="BL181" s="2728" t="s">
        <v>154</v>
      </c>
      <c r="BM181" s="2728"/>
      <c r="BN181" s="2718" t="s">
        <v>15</v>
      </c>
      <c r="BO181" s="2719"/>
      <c r="BP181" s="910"/>
      <c r="BQ181" s="910"/>
      <c r="BR181" s="910"/>
      <c r="BS181" s="910"/>
      <c r="BT181" s="910"/>
      <c r="BU181" s="910"/>
      <c r="BV181" s="910"/>
      <c r="BW181" s="910"/>
      <c r="BX181" s="910"/>
    </row>
    <row r="182" spans="1:78" x14ac:dyDescent="0.25">
      <c r="A182" s="2489" t="s">
        <v>45</v>
      </c>
      <c r="B182" s="2484"/>
      <c r="C182" s="2475"/>
      <c r="D182" s="2475"/>
      <c r="E182" s="2476"/>
      <c r="F182" s="2477"/>
      <c r="G182" s="2477"/>
      <c r="H182" s="2477"/>
      <c r="I182" s="2478" t="s">
        <v>43</v>
      </c>
      <c r="J182" s="2498">
        <f>ROUNDDOWN(B178*(L176-J163)/100,0)</f>
        <v>0</v>
      </c>
      <c r="K182" s="1363"/>
      <c r="L182" s="1364"/>
      <c r="M182" s="1363"/>
      <c r="N182" s="326"/>
      <c r="O182" s="2"/>
      <c r="P182" s="2"/>
      <c r="T182"/>
      <c r="BF182" s="243"/>
      <c r="BG182" s="1093" t="s">
        <v>343</v>
      </c>
      <c r="BH182" s="2346"/>
      <c r="BI182" s="902">
        <v>0</v>
      </c>
      <c r="BJ182" s="2729" t="s">
        <v>344</v>
      </c>
      <c r="BK182" s="2736"/>
      <c r="BL182" s="2729">
        <v>0</v>
      </c>
      <c r="BM182" s="2730"/>
      <c r="BN182" s="2720">
        <f t="shared" ref="BN182:BN187" si="34">BI182*BL182</f>
        <v>0</v>
      </c>
      <c r="BO182" s="2721"/>
      <c r="BP182" s="2085">
        <f t="shared" ref="BP182:BP187" si="35">IF(BH182="Evaluation",BL182,0)</f>
        <v>0</v>
      </c>
      <c r="BQ182" s="2085"/>
      <c r="BR182" s="910"/>
      <c r="BS182" s="910"/>
      <c r="BT182" s="910"/>
      <c r="BU182" s="910"/>
      <c r="BV182" s="910"/>
      <c r="BW182" s="910"/>
      <c r="BX182" s="910"/>
      <c r="BY182" s="910"/>
      <c r="BZ182" s="910"/>
    </row>
    <row r="183" spans="1:78" x14ac:dyDescent="0.25">
      <c r="A183" s="2490" t="s">
        <v>139</v>
      </c>
      <c r="B183" s="2485"/>
      <c r="C183" s="2486"/>
      <c r="D183" s="2486"/>
      <c r="E183" s="2487"/>
      <c r="F183" s="2488"/>
      <c r="G183" s="2488"/>
      <c r="H183" s="2488"/>
      <c r="I183" s="2482" t="s">
        <v>352</v>
      </c>
      <c r="J183" s="2498">
        <f>IF(J180&gt;J181,J181,J180)</f>
        <v>0</v>
      </c>
      <c r="K183" s="1285"/>
      <c r="L183" s="1363"/>
      <c r="M183" s="1366"/>
      <c r="N183" s="326"/>
      <c r="O183" s="2"/>
      <c r="P183" s="2"/>
      <c r="T183"/>
      <c r="BF183" s="243"/>
      <c r="BG183" s="1092" t="s">
        <v>346</v>
      </c>
      <c r="BH183" s="2346"/>
      <c r="BI183" s="902">
        <v>1</v>
      </c>
      <c r="BJ183" s="2734" t="s">
        <v>347</v>
      </c>
      <c r="BK183" s="2735"/>
      <c r="BL183" s="2731"/>
      <c r="BM183" s="2732"/>
      <c r="BN183" s="2720">
        <f t="shared" si="34"/>
        <v>0</v>
      </c>
      <c r="BO183" s="2721"/>
      <c r="BP183" s="2085">
        <f t="shared" si="35"/>
        <v>0</v>
      </c>
      <c r="BQ183" s="2085"/>
      <c r="BR183" s="910"/>
      <c r="BS183" s="910"/>
      <c r="BT183" s="910"/>
      <c r="BU183" s="910"/>
      <c r="BV183" s="910"/>
      <c r="BW183" s="910"/>
      <c r="BX183" s="910"/>
      <c r="BY183" s="910"/>
      <c r="BZ183" s="910"/>
    </row>
    <row r="184" spans="1:78" ht="15.75" thickBot="1" x14ac:dyDescent="0.3">
      <c r="A184" s="2491" t="s">
        <v>125</v>
      </c>
      <c r="B184" s="2485"/>
      <c r="C184" s="2486"/>
      <c r="D184" s="2486"/>
      <c r="E184" s="2487"/>
      <c r="F184" s="2488"/>
      <c r="G184" s="2488"/>
      <c r="H184" s="2488"/>
      <c r="I184" s="2482" t="s">
        <v>351</v>
      </c>
      <c r="J184" s="2498">
        <f>ROUNDDOWN((L176-J163)*B178/100,0)</f>
        <v>0</v>
      </c>
      <c r="K184" s="1322"/>
      <c r="L184" s="1308"/>
      <c r="M184" s="1300"/>
      <c r="N184" s="326"/>
      <c r="O184" s="2"/>
      <c r="P184" s="2"/>
      <c r="T184"/>
      <c r="BF184" s="243"/>
      <c r="BG184" s="1092" t="s">
        <v>25</v>
      </c>
      <c r="BH184" s="2346"/>
      <c r="BI184" s="902">
        <v>1</v>
      </c>
      <c r="BJ184" s="2734" t="s">
        <v>348</v>
      </c>
      <c r="BK184" s="2735"/>
      <c r="BL184" s="2731"/>
      <c r="BM184" s="2732"/>
      <c r="BN184" s="2720">
        <f t="shared" si="34"/>
        <v>0</v>
      </c>
      <c r="BO184" s="2721"/>
      <c r="BP184" s="2085">
        <f t="shared" si="35"/>
        <v>0</v>
      </c>
      <c r="BQ184" s="2085"/>
      <c r="BR184" s="910"/>
      <c r="BS184" s="910"/>
      <c r="BT184" s="910"/>
      <c r="BU184" s="910"/>
      <c r="BV184" s="910"/>
      <c r="BW184" s="910"/>
      <c r="BX184" s="910"/>
    </row>
    <row r="185" spans="1:78" ht="15.75" thickBot="1" x14ac:dyDescent="0.3">
      <c r="A185" s="1621"/>
      <c r="B185" s="1359"/>
      <c r="C185" s="968"/>
      <c r="D185" s="968"/>
      <c r="E185" s="992"/>
      <c r="F185" s="2783" t="s">
        <v>166</v>
      </c>
      <c r="G185" s="2784"/>
      <c r="H185" s="2784"/>
      <c r="I185" s="2785"/>
      <c r="J185" s="1388">
        <f>IF(AND('Cover Sheet and Summary'!B12="tfc",J180&lt;J179),J180,IF('Cover Sheet and Summary'!B12="tdc",J182,IF('Cover Sheet and Summary'!B12="MTDC",J181,IF('Cover Sheet and Summary'!B12="Custom Indirects",J184,J183))))</f>
        <v>0</v>
      </c>
      <c r="K185" s="1692"/>
      <c r="L185" s="1692"/>
      <c r="M185" s="1308"/>
      <c r="N185" s="326"/>
      <c r="O185" s="2"/>
      <c r="P185" s="2"/>
      <c r="T185"/>
      <c r="BF185" s="243"/>
      <c r="BG185" s="905"/>
      <c r="BH185" s="2346"/>
      <c r="BI185" s="902">
        <v>1</v>
      </c>
      <c r="BJ185" s="2731"/>
      <c r="BK185" s="2733"/>
      <c r="BL185" s="2731"/>
      <c r="BM185" s="2732"/>
      <c r="BN185" s="2720">
        <f t="shared" si="34"/>
        <v>0</v>
      </c>
      <c r="BO185" s="2721"/>
      <c r="BP185" s="2085">
        <f t="shared" si="35"/>
        <v>0</v>
      </c>
      <c r="BQ185" s="2085"/>
      <c r="BR185" s="910"/>
      <c r="BS185" s="910"/>
      <c r="BT185" s="910"/>
      <c r="BU185" s="910"/>
      <c r="BV185" s="910"/>
      <c r="BW185" s="910"/>
      <c r="BX185" s="910"/>
    </row>
    <row r="186" spans="1:78" x14ac:dyDescent="0.25">
      <c r="A186" s="1356" t="s">
        <v>81</v>
      </c>
      <c r="B186" s="1359"/>
      <c r="C186" s="968"/>
      <c r="D186" s="968"/>
      <c r="E186" s="992"/>
      <c r="F186" s="1367"/>
      <c r="G186" s="1367"/>
      <c r="H186" s="1367"/>
      <c r="I186" s="1308"/>
      <c r="J186" s="1307"/>
      <c r="K186" s="1308"/>
      <c r="L186" s="1308"/>
      <c r="M186" s="1308"/>
      <c r="N186" s="326"/>
      <c r="O186" s="2"/>
      <c r="P186" s="2"/>
      <c r="T186"/>
      <c r="BF186" s="243"/>
      <c r="BG186" s="905"/>
      <c r="BH186" s="2346"/>
      <c r="BI186" s="902">
        <v>1</v>
      </c>
      <c r="BJ186" s="2731"/>
      <c r="BK186" s="2733"/>
      <c r="BL186" s="2731"/>
      <c r="BM186" s="2732"/>
      <c r="BN186" s="2720">
        <f t="shared" si="34"/>
        <v>0</v>
      </c>
      <c r="BO186" s="2721"/>
      <c r="BP186" s="2085">
        <f t="shared" si="35"/>
        <v>0</v>
      </c>
      <c r="BQ186" s="2085"/>
      <c r="BR186" s="910"/>
      <c r="BS186" s="910"/>
      <c r="BT186" s="910"/>
      <c r="BU186" s="910"/>
      <c r="BV186" s="910"/>
      <c r="BW186" s="910"/>
      <c r="BX186" s="910"/>
    </row>
    <row r="187" spans="1:78" x14ac:dyDescent="0.25">
      <c r="A187" s="1356" t="s">
        <v>82</v>
      </c>
      <c r="B187" s="1359"/>
      <c r="C187" s="968"/>
      <c r="D187" s="968"/>
      <c r="E187" s="992"/>
      <c r="F187" s="1367"/>
      <c r="G187" s="1367"/>
      <c r="H187" s="1367"/>
      <c r="I187" s="1308"/>
      <c r="J187" s="1307"/>
      <c r="K187" s="1308"/>
      <c r="L187" s="1308"/>
      <c r="M187" s="1308"/>
      <c r="N187" s="326"/>
      <c r="O187" s="2"/>
      <c r="P187" s="2"/>
      <c r="T187"/>
      <c r="BF187" s="1006"/>
      <c r="BG187" s="905"/>
      <c r="BH187" s="2346"/>
      <c r="BI187" s="902">
        <v>1</v>
      </c>
      <c r="BJ187" s="2731"/>
      <c r="BK187" s="2733"/>
      <c r="BL187" s="2731"/>
      <c r="BM187" s="2732"/>
      <c r="BN187" s="2720">
        <f t="shared" si="34"/>
        <v>0</v>
      </c>
      <c r="BO187" s="2721"/>
      <c r="BP187" s="2085">
        <f t="shared" si="35"/>
        <v>0</v>
      </c>
      <c r="BQ187" s="2085"/>
      <c r="BR187" s="910"/>
      <c r="BS187" s="910"/>
      <c r="BT187" s="910"/>
      <c r="BU187" s="910"/>
      <c r="BV187" s="910"/>
      <c r="BW187" s="910"/>
      <c r="BX187" s="910"/>
    </row>
    <row r="188" spans="1:78" ht="15.75" thickBot="1" x14ac:dyDescent="0.3">
      <c r="A188" s="1356" t="s">
        <v>87</v>
      </c>
      <c r="B188" s="1359"/>
      <c r="C188" s="968"/>
      <c r="D188" s="968"/>
      <c r="E188" s="992"/>
      <c r="F188" s="1367"/>
      <c r="G188" s="1367"/>
      <c r="H188" s="1367"/>
      <c r="I188" s="1308"/>
      <c r="J188" s="1307"/>
      <c r="K188" s="1308"/>
      <c r="L188" s="1308"/>
      <c r="M188" s="1308"/>
      <c r="N188" s="326"/>
      <c r="O188" s="2"/>
      <c r="P188" s="2"/>
      <c r="T188"/>
      <c r="BF188" s="2832" t="s">
        <v>36</v>
      </c>
      <c r="BG188" s="2833"/>
      <c r="BH188" s="2833"/>
      <c r="BI188" s="2833"/>
      <c r="BJ188" s="2833"/>
      <c r="BK188" s="2833"/>
      <c r="BL188" s="2833"/>
      <c r="BM188" s="2834"/>
      <c r="BN188" s="2836">
        <f>SUM(BN182:BN187)</f>
        <v>0</v>
      </c>
      <c r="BO188" s="2837"/>
      <c r="BP188" s="2085">
        <f>SUM(BP182:BP187)</f>
        <v>0</v>
      </c>
      <c r="BQ188" s="897"/>
      <c r="BR188" s="910"/>
      <c r="BS188" s="910"/>
      <c r="BT188" s="910"/>
      <c r="BU188" s="910"/>
      <c r="BV188" s="910"/>
      <c r="BW188" s="910"/>
      <c r="BX188" s="910"/>
    </row>
    <row r="189" spans="1:78" x14ac:dyDescent="0.25">
      <c r="A189" s="1356" t="s">
        <v>83</v>
      </c>
      <c r="B189" s="1359"/>
      <c r="C189" s="968"/>
      <c r="D189" s="968"/>
      <c r="E189" s="992"/>
      <c r="F189" s="1367"/>
      <c r="G189" s="1367"/>
      <c r="H189" s="1367"/>
      <c r="I189" s="1308"/>
      <c r="J189" s="1313"/>
      <c r="K189" s="1308"/>
      <c r="L189" s="1308"/>
      <c r="M189" s="1308"/>
      <c r="N189" s="326"/>
      <c r="O189" s="2"/>
      <c r="P189" s="2"/>
      <c r="T189"/>
      <c r="BF189" s="910"/>
      <c r="BG189" s="910"/>
      <c r="BH189" s="2085"/>
      <c r="BI189" s="920"/>
      <c r="BJ189" s="910"/>
      <c r="BK189" s="910"/>
      <c r="BL189" s="910"/>
      <c r="BM189" s="910"/>
      <c r="BN189" s="910"/>
    </row>
    <row r="190" spans="1:78" ht="15.75" thickBot="1" x14ac:dyDescent="0.3">
      <c r="A190" s="1940"/>
      <c r="B190" s="1941"/>
      <c r="C190" s="969"/>
      <c r="D190" s="969"/>
      <c r="E190" s="736"/>
      <c r="F190" s="736"/>
      <c r="G190" s="736"/>
      <c r="H190" s="17"/>
      <c r="I190" s="970"/>
      <c r="J190" s="971"/>
      <c r="K190" s="971"/>
      <c r="L190" s="972"/>
      <c r="M190" s="1100"/>
      <c r="N190" s="326"/>
      <c r="O190" s="2"/>
      <c r="P190" s="2"/>
      <c r="T190"/>
      <c r="BM190" s="910"/>
      <c r="BN190" s="910"/>
    </row>
    <row r="191" spans="1:78" ht="15.75" thickBot="1" x14ac:dyDescent="0.3">
      <c r="A191" s="2796"/>
      <c r="B191" s="2797"/>
      <c r="C191" s="973"/>
      <c r="D191" s="1027"/>
      <c r="E191" s="1371"/>
      <c r="F191" s="2786" t="s">
        <v>36</v>
      </c>
      <c r="G191" s="2787"/>
      <c r="H191" s="2788"/>
      <c r="I191" s="1384">
        <f>SUM(I176,I189)</f>
        <v>0</v>
      </c>
      <c r="J191" s="1385">
        <f>SUM(J176,J185)</f>
        <v>0</v>
      </c>
      <c r="K191" s="1386">
        <f>K176</f>
        <v>0</v>
      </c>
      <c r="L191" s="1387">
        <f>SUM(I191,J191,K191)</f>
        <v>0</v>
      </c>
      <c r="M191" s="1378"/>
      <c r="N191" s="326"/>
      <c r="O191" s="2"/>
      <c r="P191" s="2"/>
      <c r="T191"/>
    </row>
    <row r="192" spans="1:78" ht="15" customHeight="1" thickBot="1" x14ac:dyDescent="0.3">
      <c r="A192" s="1177" t="s">
        <v>47</v>
      </c>
      <c r="B192" s="1098"/>
      <c r="C192" s="18"/>
      <c r="D192" s="18"/>
      <c r="E192" s="1280"/>
      <c r="F192" s="1280"/>
      <c r="G192" s="1280"/>
      <c r="H192" s="1280"/>
      <c r="I192" s="2801" t="s">
        <v>199</v>
      </c>
      <c r="J192" s="2802"/>
      <c r="K192" s="2802"/>
      <c r="L192" s="2803"/>
      <c r="M192" s="1285"/>
      <c r="N192" s="270"/>
      <c r="O192" s="844"/>
      <c r="P192" s="844"/>
      <c r="Q192" s="100"/>
      <c r="R192" s="746"/>
      <c r="S192" s="270"/>
      <c r="T192" s="270"/>
      <c r="U192" s="270"/>
      <c r="V192" s="270"/>
      <c r="W192" s="270"/>
      <c r="X192" s="270"/>
      <c r="Y192" s="270"/>
      <c r="Z192" s="270"/>
      <c r="AA192" s="270"/>
      <c r="AB192" s="270"/>
      <c r="AC192" s="270"/>
      <c r="AD192" s="270"/>
      <c r="AE192" s="270"/>
      <c r="AF192" s="607"/>
      <c r="AG192" s="270"/>
      <c r="AH192" s="270"/>
      <c r="AI192" s="270"/>
      <c r="AJ192" s="270"/>
      <c r="AK192" s="270"/>
      <c r="AL192" s="270"/>
      <c r="AM192" s="270"/>
      <c r="AN192" s="270"/>
      <c r="AO192" s="270"/>
      <c r="AP192" s="607"/>
      <c r="AQ192" s="270"/>
      <c r="AR192" s="270"/>
      <c r="AS192" s="270"/>
      <c r="AT192" s="270"/>
      <c r="AU192" s="270"/>
      <c r="AV192" s="270"/>
      <c r="AW192" s="270"/>
      <c r="AX192" s="270"/>
      <c r="AY192" s="271"/>
      <c r="AZ192" s="270"/>
      <c r="BA192" s="270"/>
      <c r="BB192" s="270"/>
      <c r="BC192" s="270"/>
      <c r="BD192" s="271"/>
    </row>
    <row r="193" spans="1:59" x14ac:dyDescent="0.25">
      <c r="A193" s="2798"/>
      <c r="B193" s="2799"/>
      <c r="C193" s="17"/>
      <c r="D193" s="17"/>
      <c r="E193" s="1280"/>
      <c r="F193" s="1280"/>
      <c r="G193" s="1280"/>
      <c r="H193" s="1280"/>
      <c r="I193" s="1368" t="s">
        <v>16</v>
      </c>
      <c r="J193" s="1285" t="s">
        <v>8</v>
      </c>
      <c r="K193" s="1285" t="s">
        <v>151</v>
      </c>
      <c r="L193" s="1369" t="s">
        <v>15</v>
      </c>
      <c r="M193" s="1285"/>
      <c r="N193" s="27"/>
    </row>
    <row r="194" spans="1:59" x14ac:dyDescent="0.25">
      <c r="A194" s="2798"/>
      <c r="B194" s="2799"/>
      <c r="C194" s="736"/>
      <c r="D194" s="17"/>
      <c r="E194" s="2770"/>
      <c r="F194" s="2770"/>
      <c r="G194" s="2770"/>
      <c r="H194" s="2771"/>
      <c r="I194" s="1370">
        <f>'Cover Sheet and Summary'!I69</f>
        <v>0</v>
      </c>
      <c r="J194" s="1370">
        <f>'Cover Sheet and Summary'!J69</f>
        <v>0</v>
      </c>
      <c r="K194" s="1370">
        <f>'Cover Sheet and Summary'!K69</f>
        <v>0</v>
      </c>
      <c r="L194" s="1370">
        <f>'Cover Sheet and Summary'!L69</f>
        <v>0</v>
      </c>
      <c r="M194" s="1285"/>
      <c r="N194" s="27"/>
    </row>
    <row r="195" spans="1:59" ht="15.75" thickBot="1" x14ac:dyDescent="0.3">
      <c r="A195" s="2798"/>
      <c r="B195" s="2799"/>
      <c r="C195" s="17"/>
      <c r="D195" s="17"/>
      <c r="E195" s="1280"/>
      <c r="F195" s="1280"/>
      <c r="G195" s="1280"/>
      <c r="H195" s="1285"/>
      <c r="I195" s="1285"/>
      <c r="J195" s="1285"/>
      <c r="K195" s="1285"/>
      <c r="L195" s="1285"/>
      <c r="M195" s="1285"/>
      <c r="N195" s="27"/>
    </row>
    <row r="196" spans="1:59" ht="15.75" thickBot="1" x14ac:dyDescent="0.3">
      <c r="A196" s="2798"/>
      <c r="B196" s="2799"/>
      <c r="C196" s="17"/>
      <c r="D196" s="17"/>
      <c r="E196" s="1280"/>
      <c r="F196" s="1280"/>
      <c r="G196" s="1280"/>
      <c r="H196" s="1285"/>
      <c r="I196" s="2804" t="s">
        <v>37</v>
      </c>
      <c r="J196" s="2805"/>
      <c r="K196" s="2805"/>
      <c r="L196" s="2806"/>
      <c r="M196" s="1285"/>
      <c r="N196" s="27"/>
      <c r="BF196" s="2305" t="s">
        <v>333</v>
      </c>
      <c r="BG196" s="2307">
        <f>SUM(M40,L41,BP188,BM176,BN162,BQ152,BN136,BN81,BN70,BX60)</f>
        <v>0</v>
      </c>
    </row>
    <row r="197" spans="1:59" x14ac:dyDescent="0.25">
      <c r="A197" s="2798"/>
      <c r="B197" s="2799"/>
      <c r="C197" s="17"/>
      <c r="D197" s="17"/>
      <c r="E197" s="1280"/>
      <c r="F197" s="1280"/>
      <c r="G197" s="1280"/>
      <c r="H197" s="1285"/>
      <c r="I197" s="975"/>
      <c r="J197" s="976"/>
      <c r="K197" s="976"/>
      <c r="L197" s="977"/>
      <c r="M197" s="1285"/>
      <c r="N197" s="27"/>
      <c r="T197" s="1225"/>
    </row>
    <row r="198" spans="1:59" ht="15.75" thickBot="1" x14ac:dyDescent="0.3">
      <c r="A198" s="2798"/>
      <c r="B198" s="2799"/>
      <c r="C198" s="17"/>
      <c r="D198" s="17"/>
      <c r="E198" s="1280"/>
      <c r="F198" s="1280"/>
      <c r="G198" s="1280"/>
      <c r="H198" s="1285"/>
      <c r="I198" s="975" t="s">
        <v>8</v>
      </c>
      <c r="J198" s="978">
        <f>'Cover Sheet and Summary'!L23</f>
        <v>0</v>
      </c>
      <c r="K198" s="976" t="s">
        <v>38</v>
      </c>
      <c r="L198" s="1104">
        <f>'Cover Sheet and Summary'!$N$23</f>
        <v>0</v>
      </c>
      <c r="M198" s="1285"/>
      <c r="N198" s="27"/>
    </row>
    <row r="199" spans="1:59" ht="15.75" thickBot="1" x14ac:dyDescent="0.3">
      <c r="A199" s="2798"/>
      <c r="B199" s="2799"/>
      <c r="C199" s="17"/>
      <c r="D199" s="17"/>
      <c r="E199" s="1280"/>
      <c r="F199" s="1280"/>
      <c r="G199" s="1280"/>
      <c r="H199" s="1285"/>
      <c r="I199" s="995" t="s">
        <v>16</v>
      </c>
      <c r="J199" s="979">
        <f>'Cover Sheet and Summary'!L24</f>
        <v>0</v>
      </c>
      <c r="K199" s="996" t="s">
        <v>38</v>
      </c>
      <c r="L199" s="1928">
        <f>'Cover Sheet and Summary'!$N$24</f>
        <v>0</v>
      </c>
      <c r="M199" s="1285"/>
      <c r="N199" s="27"/>
    </row>
    <row r="200" spans="1:59" x14ac:dyDescent="0.25">
      <c r="A200" s="2798"/>
      <c r="B200" s="2799"/>
      <c r="C200" s="17"/>
      <c r="D200" s="17"/>
      <c r="E200" s="1280"/>
      <c r="F200" s="1280"/>
      <c r="G200" s="1280"/>
      <c r="H200" s="1285"/>
      <c r="I200" s="1285"/>
      <c r="J200" s="1285"/>
      <c r="K200" s="1285"/>
      <c r="L200" s="1285"/>
      <c r="M200" s="1285"/>
      <c r="N200" s="27"/>
    </row>
    <row r="201" spans="1:59" ht="9" customHeight="1" x14ac:dyDescent="0.25">
      <c r="A201" s="2798"/>
      <c r="B201" s="2799"/>
      <c r="C201" s="17"/>
      <c r="D201" s="17"/>
      <c r="E201" s="1280"/>
      <c r="F201" s="1280"/>
      <c r="G201" s="1280"/>
      <c r="H201" s="1285"/>
      <c r="I201" s="1285"/>
      <c r="J201" s="1285"/>
      <c r="K201" s="1285"/>
      <c r="L201" s="1285"/>
      <c r="M201" s="1285"/>
      <c r="N201" s="27"/>
    </row>
    <row r="202" spans="1:59" ht="22.5" customHeight="1" x14ac:dyDescent="0.25">
      <c r="A202" s="2798"/>
      <c r="B202" s="2799"/>
      <c r="C202" s="17"/>
      <c r="D202" s="17"/>
      <c r="E202" s="2815" t="s">
        <v>293</v>
      </c>
      <c r="F202" s="2816"/>
      <c r="G202" s="2816"/>
      <c r="H202" s="1582"/>
      <c r="I202" s="1582"/>
      <c r="J202" s="1834"/>
      <c r="K202" s="1286"/>
      <c r="L202" s="1286"/>
      <c r="M202" s="1286"/>
      <c r="N202" s="27"/>
    </row>
    <row r="203" spans="1:59" x14ac:dyDescent="0.25">
      <c r="A203" s="2798"/>
      <c r="B203" s="2799"/>
      <c r="C203" s="17"/>
      <c r="D203" s="17"/>
      <c r="E203" s="1814"/>
      <c r="F203" s="1284"/>
      <c r="G203" s="1284"/>
      <c r="H203" s="1835"/>
      <c r="I203" s="1815" t="s">
        <v>106</v>
      </c>
      <c r="J203" s="1816" t="s">
        <v>138</v>
      </c>
      <c r="K203" s="1375"/>
      <c r="L203" s="1286"/>
      <c r="M203" s="1286"/>
      <c r="N203" s="27"/>
    </row>
    <row r="204" spans="1:59" x14ac:dyDescent="0.25">
      <c r="A204" s="2798"/>
      <c r="B204" s="2799"/>
      <c r="C204" s="17"/>
      <c r="D204" s="17"/>
      <c r="E204" s="1374">
        <f>$A$39</f>
        <v>0</v>
      </c>
      <c r="F204" s="2800">
        <f>A40</f>
        <v>0</v>
      </c>
      <c r="G204" s="2800"/>
      <c r="H204" s="2807"/>
      <c r="I204" s="1376">
        <f>J39+J40</f>
        <v>0</v>
      </c>
      <c r="J204" s="1678" t="str">
        <f>IF(ISERROR(J40/D40),"",SUM(J40/D40,J41/D41))</f>
        <v/>
      </c>
      <c r="K204" s="1286"/>
      <c r="L204" s="1286"/>
      <c r="M204" s="1286"/>
      <c r="N204" s="27"/>
    </row>
    <row r="205" spans="1:59" x14ac:dyDescent="0.25">
      <c r="A205" s="2798"/>
      <c r="B205" s="2799"/>
      <c r="C205" s="17"/>
      <c r="D205" s="17"/>
      <c r="E205" s="1374">
        <f>$A$42</f>
        <v>0</v>
      </c>
      <c r="F205" s="2800">
        <f>A43</f>
        <v>0</v>
      </c>
      <c r="G205" s="2800"/>
      <c r="H205" s="2807"/>
      <c r="I205" s="1376">
        <f>J42+J43</f>
        <v>0</v>
      </c>
      <c r="J205" s="1678" t="str">
        <f>IF(ISERROR(J43/D43),"",SUM(J43/D43,J44/D44))</f>
        <v/>
      </c>
      <c r="K205" s="1286"/>
      <c r="L205" s="1286"/>
      <c r="M205" s="1286"/>
      <c r="N205" s="27"/>
    </row>
    <row r="206" spans="1:59" x14ac:dyDescent="0.25">
      <c r="A206" s="2798"/>
      <c r="B206" s="2799"/>
      <c r="C206" s="17"/>
      <c r="D206" s="17"/>
      <c r="E206" s="1374">
        <f>$A$45</f>
        <v>0</v>
      </c>
      <c r="F206" s="2800">
        <f>A46</f>
        <v>0</v>
      </c>
      <c r="G206" s="2800"/>
      <c r="H206" s="2807"/>
      <c r="I206" s="1376">
        <f>J45+J46</f>
        <v>0</v>
      </c>
      <c r="J206" s="1678" t="str">
        <f>IF(ISERROR(J46/D46),"",SUM(J46/D46,J47/D47))</f>
        <v/>
      </c>
      <c r="K206" s="1286"/>
      <c r="L206" s="1286"/>
      <c r="M206" s="1286"/>
      <c r="N206" s="27"/>
    </row>
    <row r="207" spans="1:59" ht="15.75" thickBot="1" x14ac:dyDescent="0.3">
      <c r="A207" s="2798"/>
      <c r="B207" s="2799"/>
      <c r="C207" s="980"/>
      <c r="D207" s="17"/>
      <c r="E207" s="1374">
        <f>$A$48</f>
        <v>0</v>
      </c>
      <c r="F207" s="2800">
        <f>A49</f>
        <v>0</v>
      </c>
      <c r="G207" s="2800"/>
      <c r="H207" s="2807"/>
      <c r="I207" s="1376">
        <f>J48+J49</f>
        <v>0</v>
      </c>
      <c r="J207" s="1678" t="str">
        <f>IF(ISERROR(J49/D49),"",SUM(J49/D49,J50/D50))</f>
        <v/>
      </c>
      <c r="K207" s="1286"/>
      <c r="L207" s="1286"/>
      <c r="M207" s="1286"/>
      <c r="N207" s="27"/>
    </row>
    <row r="208" spans="1:59" x14ac:dyDescent="0.25">
      <c r="A208" s="2798"/>
      <c r="B208" s="2799"/>
      <c r="C208" s="736"/>
      <c r="D208" s="17"/>
      <c r="E208" s="1374">
        <f>$A$51</f>
        <v>0</v>
      </c>
      <c r="F208" s="2800">
        <f>A52</f>
        <v>0</v>
      </c>
      <c r="G208" s="2800"/>
      <c r="H208" s="2807"/>
      <c r="I208" s="1376">
        <f>J51+J52</f>
        <v>0</v>
      </c>
      <c r="J208" s="1678" t="str">
        <f>IF(ISERROR(J52/D52),"",SUM(J52/D52,J53/D53))</f>
        <v/>
      </c>
      <c r="K208" s="1377"/>
      <c r="L208" s="1286"/>
      <c r="M208" s="1286"/>
      <c r="N208" s="27"/>
    </row>
    <row r="209" spans="1:20" x14ac:dyDescent="0.25">
      <c r="A209" s="2798"/>
      <c r="B209" s="2799"/>
      <c r="C209" s="736"/>
      <c r="D209" s="17"/>
      <c r="E209" s="1374">
        <f>$A$54</f>
        <v>0</v>
      </c>
      <c r="F209" s="2800">
        <f>A55</f>
        <v>0</v>
      </c>
      <c r="G209" s="2800"/>
      <c r="H209" s="2807"/>
      <c r="I209" s="1376">
        <f>J54+J55</f>
        <v>0</v>
      </c>
      <c r="J209" s="1678" t="str">
        <f>IF(ISERROR(J55/D55),"",SUM(J55/D55,J56/D56))</f>
        <v/>
      </c>
      <c r="K209" s="1235"/>
      <c r="L209" s="1286"/>
      <c r="M209" s="1286"/>
      <c r="N209" s="27"/>
    </row>
    <row r="210" spans="1:20" x14ac:dyDescent="0.25">
      <c r="A210" s="2798"/>
      <c r="B210" s="2799"/>
      <c r="C210" s="736"/>
      <c r="D210" s="17"/>
      <c r="E210" s="1374">
        <f>$A$60</f>
        <v>0</v>
      </c>
      <c r="F210" s="2800">
        <f>A58</f>
        <v>0</v>
      </c>
      <c r="G210" s="2800"/>
      <c r="H210" s="2807"/>
      <c r="I210" s="1376">
        <f>J57+J58</f>
        <v>0</v>
      </c>
      <c r="J210" s="1678" t="str">
        <f>IF(ISERROR(J58/D58),"",SUM(J58/D58,J59/D59))</f>
        <v/>
      </c>
      <c r="K210" s="1235"/>
      <c r="L210" s="1286"/>
      <c r="M210" s="1286"/>
      <c r="N210" s="27"/>
    </row>
    <row r="211" spans="1:20" x14ac:dyDescent="0.25">
      <c r="A211" s="2798"/>
      <c r="B211" s="2799"/>
      <c r="C211" s="736"/>
      <c r="D211" s="17"/>
      <c r="E211" s="1374">
        <f>$A$63</f>
        <v>0</v>
      </c>
      <c r="F211" s="2800">
        <f>A61</f>
        <v>0</v>
      </c>
      <c r="G211" s="2800"/>
      <c r="H211" s="2807"/>
      <c r="I211" s="1376">
        <f>J60+J61</f>
        <v>0</v>
      </c>
      <c r="J211" s="1678" t="str">
        <f>IF(ISERROR(J61/D61),"",SUM(J61/D61,J62/D62))</f>
        <v/>
      </c>
      <c r="K211" s="1235"/>
      <c r="L211" s="1286"/>
      <c r="M211" s="1286"/>
      <c r="N211" s="27"/>
    </row>
    <row r="212" spans="1:20" x14ac:dyDescent="0.25">
      <c r="A212" s="2798"/>
      <c r="B212" s="2799"/>
      <c r="C212" s="736"/>
      <c r="D212" s="17"/>
      <c r="E212" s="1374"/>
      <c r="F212" s="2800">
        <f>A64</f>
        <v>0</v>
      </c>
      <c r="G212" s="2800"/>
      <c r="H212" s="2807"/>
      <c r="I212" s="1376">
        <f>J63+J64</f>
        <v>0</v>
      </c>
      <c r="J212" s="1678" t="str">
        <f>IF(ISERROR(J64/D64),"",SUM(J64/D64,J65/D65))</f>
        <v/>
      </c>
      <c r="K212" s="1235"/>
      <c r="L212" s="1286"/>
      <c r="M212" s="1286"/>
      <c r="N212" s="27"/>
    </row>
    <row r="213" spans="1:20" x14ac:dyDescent="0.25">
      <c r="A213" s="2798"/>
      <c r="B213" s="2799"/>
      <c r="C213" s="736"/>
      <c r="D213" s="17"/>
      <c r="E213" s="2050"/>
      <c r="F213" s="2800">
        <f>A66</f>
        <v>0</v>
      </c>
      <c r="G213" s="2800"/>
      <c r="H213" s="2051"/>
      <c r="I213" s="1376">
        <f>J704+J67</f>
        <v>0</v>
      </c>
      <c r="J213" s="1678" t="str">
        <f>IF(ISERROR(J67/D67),"",SUM(J67/D67,J68/D68))</f>
        <v/>
      </c>
      <c r="K213" s="1235"/>
      <c r="L213" s="2058"/>
      <c r="M213" s="2058"/>
      <c r="N213" s="27"/>
      <c r="T213" s="2052"/>
    </row>
    <row r="214" spans="1:20" x14ac:dyDescent="0.25">
      <c r="A214" s="2798"/>
      <c r="B214" s="2799"/>
      <c r="C214" s="736"/>
      <c r="D214" s="17"/>
      <c r="E214" s="2050"/>
      <c r="F214" s="2800">
        <f>A69</f>
        <v>0</v>
      </c>
      <c r="G214" s="2800"/>
      <c r="H214" s="2051"/>
      <c r="I214" s="1376">
        <f>J69+J70</f>
        <v>0</v>
      </c>
      <c r="J214" s="1678" t="str">
        <f>IF(ISERROR(J70/D70),"",SUM(J70/D70,J71/D71))</f>
        <v/>
      </c>
      <c r="K214" s="1235"/>
      <c r="L214" s="2058"/>
      <c r="M214" s="2058"/>
      <c r="N214" s="27"/>
      <c r="T214" s="2052"/>
    </row>
    <row r="215" spans="1:20" x14ac:dyDescent="0.25">
      <c r="A215" s="2798"/>
      <c r="B215" s="2799"/>
      <c r="C215" s="736"/>
      <c r="D215" s="17"/>
      <c r="E215" s="2050"/>
      <c r="F215" s="2800">
        <f>A72</f>
        <v>0</v>
      </c>
      <c r="G215" s="2800"/>
      <c r="H215" s="2051"/>
      <c r="I215" s="1376">
        <f>J72+J73</f>
        <v>0</v>
      </c>
      <c r="J215" s="1678" t="str">
        <f>IF(ISERROR(J73/D73),"",SUM(J73/D73,J74/D74))</f>
        <v/>
      </c>
      <c r="K215" s="1235"/>
      <c r="L215" s="2058"/>
      <c r="M215" s="2058"/>
      <c r="N215" s="27"/>
      <c r="T215" s="2052"/>
    </row>
    <row r="216" spans="1:20" x14ac:dyDescent="0.25">
      <c r="A216" s="2798"/>
      <c r="B216" s="2799"/>
      <c r="C216" s="736"/>
      <c r="D216" s="17"/>
      <c r="E216" s="2050"/>
      <c r="F216" s="2800">
        <f>A75</f>
        <v>0</v>
      </c>
      <c r="G216" s="2800"/>
      <c r="H216" s="2051"/>
      <c r="I216" s="1376">
        <f>J75+J76</f>
        <v>0</v>
      </c>
      <c r="J216" s="1678" t="str">
        <f>IF(ISERROR(J76/D76),"",SUM(J76/D76,J77/D77))</f>
        <v/>
      </c>
      <c r="K216" s="1235"/>
      <c r="L216" s="2058"/>
      <c r="M216" s="2058"/>
      <c r="N216" s="27"/>
      <c r="T216" s="2052"/>
    </row>
    <row r="217" spans="1:20" x14ac:dyDescent="0.25">
      <c r="A217" s="2798"/>
      <c r="B217" s="2799"/>
      <c r="C217" s="736"/>
      <c r="D217" s="17"/>
      <c r="E217" s="2050"/>
      <c r="F217" s="2800">
        <f>A78</f>
        <v>0</v>
      </c>
      <c r="G217" s="2800"/>
      <c r="H217" s="2051"/>
      <c r="I217" s="1376">
        <f>J78+J79</f>
        <v>0</v>
      </c>
      <c r="J217" s="1678" t="str">
        <f>IF(ISERROR(J79/D79),"",SUM(J79/D79,J80/D80))</f>
        <v/>
      </c>
      <c r="K217" s="1235"/>
      <c r="L217" s="2058"/>
      <c r="M217" s="2058"/>
      <c r="N217" s="27"/>
      <c r="T217" s="2052"/>
    </row>
    <row r="218" spans="1:20" x14ac:dyDescent="0.25">
      <c r="A218" s="2798"/>
      <c r="B218" s="2799"/>
      <c r="C218" s="736"/>
      <c r="D218" s="17"/>
      <c r="E218" s="2050"/>
      <c r="F218" s="2800">
        <f>A81</f>
        <v>0</v>
      </c>
      <c r="G218" s="2800"/>
      <c r="H218" s="2051"/>
      <c r="I218" s="1376">
        <f>J81+J82</f>
        <v>0</v>
      </c>
      <c r="J218" s="1678" t="str">
        <f>IF(ISERROR(J82/D82),"",SUM(J82/D82,J83/D83))</f>
        <v/>
      </c>
      <c r="K218" s="1235"/>
      <c r="L218" s="2058"/>
      <c r="M218" s="2058"/>
      <c r="N218" s="27"/>
      <c r="T218" s="2052"/>
    </row>
    <row r="219" spans="1:20" x14ac:dyDescent="0.25">
      <c r="A219" s="2798"/>
      <c r="B219" s="2799"/>
      <c r="C219" s="736"/>
      <c r="D219" s="17"/>
      <c r="E219" s="1374">
        <f>$A$66</f>
        <v>0</v>
      </c>
      <c r="F219" s="2800">
        <f>A120</f>
        <v>0</v>
      </c>
      <c r="G219" s="2800"/>
      <c r="H219" s="2807"/>
      <c r="I219" s="1376">
        <f>J120+J121</f>
        <v>0</v>
      </c>
      <c r="J219" s="1678" t="str">
        <f>IF(ISERROR(J121/D121),"",SUM(J121/D121,J122/D122))</f>
        <v/>
      </c>
      <c r="K219" s="1235"/>
      <c r="L219" s="1286"/>
      <c r="M219" s="1286"/>
      <c r="N219" s="27"/>
    </row>
    <row r="220" spans="1:20" ht="15.75" thickBot="1" x14ac:dyDescent="0.3">
      <c r="A220" s="1178"/>
      <c r="B220" s="4"/>
      <c r="C220" s="4"/>
      <c r="D220" s="4"/>
      <c r="E220" s="268"/>
      <c r="F220" s="268"/>
      <c r="G220" s="268"/>
      <c r="H220" s="269"/>
      <c r="I220" s="270"/>
      <c r="J220" s="270"/>
      <c r="K220" s="270"/>
      <c r="L220" s="270"/>
      <c r="M220" s="270"/>
      <c r="N220" s="27"/>
    </row>
    <row r="221" spans="1:20" x14ac:dyDescent="0.25">
      <c r="B221" s="927"/>
      <c r="C221" s="928"/>
      <c r="D221" s="928"/>
      <c r="E221" s="927"/>
      <c r="F221" s="927"/>
      <c r="G221" s="927"/>
      <c r="H221" s="2"/>
      <c r="I221" s="2"/>
      <c r="J221" s="2"/>
      <c r="K221" s="2"/>
      <c r="L221" s="2"/>
      <c r="M221" s="100"/>
    </row>
    <row r="222" spans="1:20" x14ac:dyDescent="0.25">
      <c r="B222" s="927"/>
      <c r="C222" s="928"/>
      <c r="D222" s="928"/>
      <c r="E222" s="927"/>
      <c r="F222" s="927"/>
      <c r="G222" s="927"/>
      <c r="H222" s="929"/>
      <c r="I222" s="2"/>
      <c r="J222" s="2"/>
      <c r="K222" s="2"/>
      <c r="L222" s="2"/>
      <c r="M222" s="100"/>
    </row>
    <row r="223" spans="1:20" x14ac:dyDescent="0.25">
      <c r="B223" s="927"/>
      <c r="C223" s="928"/>
      <c r="D223" s="928"/>
      <c r="E223" s="927"/>
      <c r="F223" s="927"/>
      <c r="G223" s="927"/>
      <c r="H223" s="2"/>
      <c r="I223" s="2"/>
      <c r="J223" s="2"/>
      <c r="K223" s="2"/>
      <c r="L223" s="2"/>
      <c r="M223" s="100"/>
    </row>
    <row r="224" spans="1:20" x14ac:dyDescent="0.25">
      <c r="B224" s="927"/>
      <c r="C224" s="928"/>
      <c r="D224" s="928"/>
      <c r="E224" s="927"/>
      <c r="F224" s="927"/>
      <c r="G224" s="927"/>
      <c r="H224" s="2"/>
      <c r="I224" s="2"/>
      <c r="J224" s="2"/>
      <c r="K224" s="2"/>
      <c r="L224" s="2"/>
      <c r="M224" s="100"/>
    </row>
    <row r="228" spans="10:10" x14ac:dyDescent="0.25">
      <c r="J228" s="1235"/>
    </row>
  </sheetData>
  <sheetProtection selectLockedCells="1"/>
  <dataConsolidate/>
  <mergeCells count="239">
    <mergeCell ref="BT50:BV50"/>
    <mergeCell ref="BW50:BY50"/>
    <mergeCell ref="BL93:BM93"/>
    <mergeCell ref="BL94:BM94"/>
    <mergeCell ref="BL95:BM95"/>
    <mergeCell ref="BT25:BV25"/>
    <mergeCell ref="BL25:BP25"/>
    <mergeCell ref="BQ25:BS25"/>
    <mergeCell ref="BW25:BY25"/>
    <mergeCell ref="BL40:BP40"/>
    <mergeCell ref="BQ40:BS40"/>
    <mergeCell ref="BT40:BV40"/>
    <mergeCell ref="BW40:BY40"/>
    <mergeCell ref="BL50:BP50"/>
    <mergeCell ref="BQ50:BS50"/>
    <mergeCell ref="BL84:BM84"/>
    <mergeCell ref="BL85:BM85"/>
    <mergeCell ref="BL86:BM86"/>
    <mergeCell ref="BL87:BM87"/>
    <mergeCell ref="BL88:BM88"/>
    <mergeCell ref="BL89:BM89"/>
    <mergeCell ref="BL90:BM90"/>
    <mergeCell ref="BL91:BM91"/>
    <mergeCell ref="BL92:BM92"/>
    <mergeCell ref="BL105:BM105"/>
    <mergeCell ref="BL106:BM106"/>
    <mergeCell ref="BL107:BM107"/>
    <mergeCell ref="BL108:BM108"/>
    <mergeCell ref="BL109:BM109"/>
    <mergeCell ref="BL110:BM110"/>
    <mergeCell ref="BL111:BM111"/>
    <mergeCell ref="BL112:BM112"/>
    <mergeCell ref="BL113:BM113"/>
    <mergeCell ref="BL81:BM81"/>
    <mergeCell ref="BL80:BM80"/>
    <mergeCell ref="BF152:BN152"/>
    <mergeCell ref="BF176:BK176"/>
    <mergeCell ref="BF188:BM188"/>
    <mergeCell ref="BL114:BM114"/>
    <mergeCell ref="BL115:BM115"/>
    <mergeCell ref="BL116:BM116"/>
    <mergeCell ref="BL117:BM117"/>
    <mergeCell ref="BL118:BM118"/>
    <mergeCell ref="BL119:BM119"/>
    <mergeCell ref="BL120:BM120"/>
    <mergeCell ref="BL124:BM124"/>
    <mergeCell ref="BL123:BM123"/>
    <mergeCell ref="BL122:BM122"/>
    <mergeCell ref="BL121:BM121"/>
    <mergeCell ref="BN188:BO188"/>
    <mergeCell ref="BM146:BN146"/>
    <mergeCell ref="BM145:BN145"/>
    <mergeCell ref="BM144:BN144"/>
    <mergeCell ref="BF81:BK81"/>
    <mergeCell ref="BM141:BN141"/>
    <mergeCell ref="BL136:BM136"/>
    <mergeCell ref="BL135:BM135"/>
    <mergeCell ref="E113:H113"/>
    <mergeCell ref="E116:H116"/>
    <mergeCell ref="F119:G119"/>
    <mergeCell ref="BL156:BM156"/>
    <mergeCell ref="BO138:BP138"/>
    <mergeCell ref="BL162:BM162"/>
    <mergeCell ref="BL161:BM161"/>
    <mergeCell ref="BL160:BM160"/>
    <mergeCell ref="BL159:BM159"/>
    <mergeCell ref="BL158:BM158"/>
    <mergeCell ref="BL157:BM157"/>
    <mergeCell ref="BL155:BM155"/>
    <mergeCell ref="BO140:BP140"/>
    <mergeCell ref="BO139:BP139"/>
    <mergeCell ref="BM138:BN138"/>
    <mergeCell ref="BM140:BN140"/>
    <mergeCell ref="BM139:BN139"/>
    <mergeCell ref="BM148:BN148"/>
    <mergeCell ref="BF136:BK136"/>
    <mergeCell ref="BL131:BM131"/>
    <mergeCell ref="BL132:BM132"/>
    <mergeCell ref="BM149:BN149"/>
    <mergeCell ref="BM150:BN150"/>
    <mergeCell ref="BM151:BN151"/>
    <mergeCell ref="E86:H86"/>
    <mergeCell ref="E89:H89"/>
    <mergeCell ref="E92:H92"/>
    <mergeCell ref="E95:H95"/>
    <mergeCell ref="E98:H98"/>
    <mergeCell ref="E101:H101"/>
    <mergeCell ref="E104:H104"/>
    <mergeCell ref="F107:G107"/>
    <mergeCell ref="F110:G110"/>
    <mergeCell ref="E65:H65"/>
    <mergeCell ref="E68:H68"/>
    <mergeCell ref="A156:B156"/>
    <mergeCell ref="A157:B157"/>
    <mergeCell ref="F162:H162"/>
    <mergeCell ref="F156:H156"/>
    <mergeCell ref="F211:H211"/>
    <mergeCell ref="F219:H219"/>
    <mergeCell ref="F212:H212"/>
    <mergeCell ref="E202:G202"/>
    <mergeCell ref="F145:H145"/>
    <mergeCell ref="F148:H148"/>
    <mergeCell ref="F151:H151"/>
    <mergeCell ref="F154:H154"/>
    <mergeCell ref="F71:G71"/>
    <mergeCell ref="F74:G74"/>
    <mergeCell ref="E77:H77"/>
    <mergeCell ref="E80:H80"/>
    <mergeCell ref="F83:G83"/>
    <mergeCell ref="F122:G122"/>
    <mergeCell ref="F214:G214"/>
    <mergeCell ref="F215:G215"/>
    <mergeCell ref="F216:G216"/>
    <mergeCell ref="F217:G217"/>
    <mergeCell ref="F218:G218"/>
    <mergeCell ref="F213:G213"/>
    <mergeCell ref="I192:L192"/>
    <mergeCell ref="I196:L196"/>
    <mergeCell ref="F204:H204"/>
    <mergeCell ref="F205:H205"/>
    <mergeCell ref="F206:H206"/>
    <mergeCell ref="F207:H207"/>
    <mergeCell ref="F208:H208"/>
    <mergeCell ref="F209:H209"/>
    <mergeCell ref="F210:H210"/>
    <mergeCell ref="A11:A13"/>
    <mergeCell ref="B11:B13"/>
    <mergeCell ref="E11:G11"/>
    <mergeCell ref="E12:G12"/>
    <mergeCell ref="E194:H194"/>
    <mergeCell ref="G34:H34"/>
    <mergeCell ref="G35:H35"/>
    <mergeCell ref="A23:M23"/>
    <mergeCell ref="D36:D37"/>
    <mergeCell ref="F173:H173"/>
    <mergeCell ref="F178:I178"/>
    <mergeCell ref="F185:I185"/>
    <mergeCell ref="F191:H191"/>
    <mergeCell ref="A171:B171"/>
    <mergeCell ref="A162:C162"/>
    <mergeCell ref="F158:H158"/>
    <mergeCell ref="F159:H159"/>
    <mergeCell ref="F160:H160"/>
    <mergeCell ref="F161:H161"/>
    <mergeCell ref="I171:J171"/>
    <mergeCell ref="F176:H176"/>
    <mergeCell ref="E59:H59"/>
    <mergeCell ref="A191:B191"/>
    <mergeCell ref="A193:B219"/>
    <mergeCell ref="E47:H47"/>
    <mergeCell ref="E50:H50"/>
    <mergeCell ref="AI10:AL10"/>
    <mergeCell ref="AC10:AE10"/>
    <mergeCell ref="E10:G10"/>
    <mergeCell ref="E41:H41"/>
    <mergeCell ref="E44:H44"/>
    <mergeCell ref="E31:M31"/>
    <mergeCell ref="E53:H53"/>
    <mergeCell ref="BL125:BM125"/>
    <mergeCell ref="E62:H62"/>
    <mergeCell ref="BL79:BM79"/>
    <mergeCell ref="BL78:BM78"/>
    <mergeCell ref="BL77:BM77"/>
    <mergeCell ref="BL83:BM83"/>
    <mergeCell ref="BL76:BM76"/>
    <mergeCell ref="BL75:BM75"/>
    <mergeCell ref="B1:M1"/>
    <mergeCell ref="B2:M2"/>
    <mergeCell ref="AK3:AL3"/>
    <mergeCell ref="AC5:AE5"/>
    <mergeCell ref="AK5:AL5"/>
    <mergeCell ref="AH3:AI3"/>
    <mergeCell ref="AK6:AL6"/>
    <mergeCell ref="AC7:AE7"/>
    <mergeCell ref="AC9:AE9"/>
    <mergeCell ref="AF3:AG3"/>
    <mergeCell ref="AC6:AE6"/>
    <mergeCell ref="J6:M6"/>
    <mergeCell ref="B6:H6"/>
    <mergeCell ref="B5:M5"/>
    <mergeCell ref="B7:B9"/>
    <mergeCell ref="E56:H56"/>
    <mergeCell ref="BJ181:BK181"/>
    <mergeCell ref="BL179:BM179"/>
    <mergeCell ref="BL180:BM180"/>
    <mergeCell ref="BL63:BM63"/>
    <mergeCell ref="BL64:BM64"/>
    <mergeCell ref="BL96:BM96"/>
    <mergeCell ref="BL97:BM97"/>
    <mergeCell ref="BL98:BM98"/>
    <mergeCell ref="BL99:BM99"/>
    <mergeCell ref="BL100:BM100"/>
    <mergeCell ref="BL101:BM101"/>
    <mergeCell ref="BL102:BM102"/>
    <mergeCell ref="BL103:BM103"/>
    <mergeCell ref="BL104:BM104"/>
    <mergeCell ref="BM143:BN143"/>
    <mergeCell ref="BM142:BN142"/>
    <mergeCell ref="BL178:BM178"/>
    <mergeCell ref="BL134:BM134"/>
    <mergeCell ref="BL133:BM133"/>
    <mergeCell ref="BL130:BM130"/>
    <mergeCell ref="BL129:BM129"/>
    <mergeCell ref="BL128:BM128"/>
    <mergeCell ref="BL127:BM127"/>
    <mergeCell ref="BL126:BM126"/>
    <mergeCell ref="BL185:BM185"/>
    <mergeCell ref="BL186:BM186"/>
    <mergeCell ref="BL187:BM187"/>
    <mergeCell ref="BJ187:BK187"/>
    <mergeCell ref="BJ186:BK186"/>
    <mergeCell ref="BJ185:BK185"/>
    <mergeCell ref="BJ184:BK184"/>
    <mergeCell ref="BJ183:BK183"/>
    <mergeCell ref="BJ182:BK182"/>
    <mergeCell ref="BN181:BO181"/>
    <mergeCell ref="BN182:BO182"/>
    <mergeCell ref="BN183:BO183"/>
    <mergeCell ref="BN184:BO184"/>
    <mergeCell ref="BN185:BO185"/>
    <mergeCell ref="BN186:BO186"/>
    <mergeCell ref="BN187:BO187"/>
    <mergeCell ref="BO144:BP144"/>
    <mergeCell ref="BO141:BP141"/>
    <mergeCell ref="BO152:BP152"/>
    <mergeCell ref="BO148:BP148"/>
    <mergeCell ref="BO147:BP147"/>
    <mergeCell ref="BO146:BP146"/>
    <mergeCell ref="BO149:BP149"/>
    <mergeCell ref="BO150:BP150"/>
    <mergeCell ref="BO151:BP151"/>
    <mergeCell ref="BM147:BN147"/>
    <mergeCell ref="BO145:BP145"/>
    <mergeCell ref="BO143:BP143"/>
    <mergeCell ref="BO142:BP142"/>
    <mergeCell ref="BL181:BM181"/>
    <mergeCell ref="BL182:BM182"/>
    <mergeCell ref="BL183:BM183"/>
    <mergeCell ref="BL184:BM184"/>
  </mergeCells>
  <conditionalFormatting sqref="M148 M151 M154 M158:M164 M130:M135 M39:M40 M42:M43 M45:M46 M48:M49 M51:M52 M54:M67 M70 M73 M75:M79 M82 M121 M84:M85 M87:M88 M90:M103 M106 M109 M111:M115 M118">
    <cfRule type="containsText" dxfId="1086" priority="250" operator="containsText" text="F">
      <formula>NOT(ISERROR(SEARCH("F",M39)))</formula>
    </cfRule>
    <cfRule type="containsText" dxfId="1085" priority="251" operator="containsText" text="T">
      <formula>NOT(ISERROR(SEARCH("T",M39)))</formula>
    </cfRule>
  </conditionalFormatting>
  <conditionalFormatting sqref="I35">
    <cfRule type="expression" dxfId="1084" priority="247">
      <formula>F39+F40&gt;12</formula>
    </cfRule>
  </conditionalFormatting>
  <conditionalFormatting sqref="AM26">
    <cfRule type="expression" dxfId="1083" priority="286">
      <formula>R30+#REF!&gt;12</formula>
    </cfRule>
  </conditionalFormatting>
  <conditionalFormatting sqref="F39:F40">
    <cfRule type="expression" dxfId="1082" priority="237">
      <formula>F39+F40&gt;12</formula>
    </cfRule>
  </conditionalFormatting>
  <conditionalFormatting sqref="F40">
    <cfRule type="expression" dxfId="1081" priority="236">
      <formula>F39+F40&gt;12</formula>
    </cfRule>
  </conditionalFormatting>
  <conditionalFormatting sqref="D39 D42 D45 D48 D51 D54 D57 D60 D63 D66 D69 D72 D75 D78 D81 D120 D84 D87 D90 D93 D96 D99 D102 D105 D108 D111 D114 D117">
    <cfRule type="cellIs" dxfId="1080" priority="235" operator="greaterThan">
      <formula>0</formula>
    </cfRule>
  </conditionalFormatting>
  <conditionalFormatting sqref="J178">
    <cfRule type="expression" dxfId="1079" priority="234">
      <formula>$B$178=0</formula>
    </cfRule>
  </conditionalFormatting>
  <conditionalFormatting sqref="E75:E79 E69:E70 E72:E73 E81:E82 E120:E121 E111:E115 E105:E106 E108:E109 E117:E118">
    <cfRule type="cellIs" dxfId="1078" priority="221" operator="between">
      <formula>1</formula>
      <formula>10000000</formula>
    </cfRule>
  </conditionalFormatting>
  <conditionalFormatting sqref="E75:E79 E69:E70 E72:E73 E81:E82 E120:E121 E111:E115 E105:E106 E108:E109 E117:E118">
    <cfRule type="cellIs" dxfId="1077" priority="220" operator="between">
      <formula>1</formula>
      <formula>1000000</formula>
    </cfRule>
  </conditionalFormatting>
  <conditionalFormatting sqref="F43 F46 F49 F52 F55 F58 F61 F64 F67 F70 F73 F76 F79 F82 F121">
    <cfRule type="expression" dxfId="1076" priority="181">
      <formula>F43+F44&gt;12</formula>
    </cfRule>
  </conditionalFormatting>
  <conditionalFormatting sqref="F43 F46 F49 F52 F55 F58 F61 F64 F67 F70 F73 F76 F79 F82 F121">
    <cfRule type="expression" dxfId="1075" priority="180">
      <formula>F42+F43&gt;12</formula>
    </cfRule>
  </conditionalFormatting>
  <conditionalFormatting sqref="F43">
    <cfRule type="expression" dxfId="1074" priority="174">
      <formula>F43+F44&gt;12</formula>
    </cfRule>
  </conditionalFormatting>
  <conditionalFormatting sqref="F43">
    <cfRule type="expression" dxfId="1073" priority="173">
      <formula>F42+F43&gt;12</formula>
    </cfRule>
  </conditionalFormatting>
  <conditionalFormatting sqref="F43">
    <cfRule type="expression" dxfId="1072" priority="172">
      <formula>F43+F44&gt;12</formula>
    </cfRule>
  </conditionalFormatting>
  <conditionalFormatting sqref="F43">
    <cfRule type="expression" dxfId="1071" priority="171">
      <formula>F42+F43&gt;12</formula>
    </cfRule>
  </conditionalFormatting>
  <conditionalFormatting sqref="F43 F46 F49 F52">
    <cfRule type="expression" dxfId="1070" priority="170">
      <formula>F43+F44&gt;12</formula>
    </cfRule>
  </conditionalFormatting>
  <conditionalFormatting sqref="F43 F46 F49 F52">
    <cfRule type="expression" dxfId="1069" priority="169">
      <formula>F42+F43&gt;12</formula>
    </cfRule>
  </conditionalFormatting>
  <conditionalFormatting sqref="F43 F46 F49 F52 F55 F58 F61 F64 F67 F70 F73">
    <cfRule type="expression" dxfId="1068" priority="168">
      <formula>F43+F44&gt;12</formula>
    </cfRule>
  </conditionalFormatting>
  <conditionalFormatting sqref="F43 F46 F49 F52 F55 F58 F61 F64 F67 F70 F73">
    <cfRule type="expression" dxfId="1067" priority="167">
      <formula>F42+F43&gt;12</formula>
    </cfRule>
  </conditionalFormatting>
  <conditionalFormatting sqref="F43 F46 F49 F52 F55 F58">
    <cfRule type="expression" dxfId="1066" priority="164">
      <formula>F43+F44&gt;12</formula>
    </cfRule>
  </conditionalFormatting>
  <conditionalFormatting sqref="F43 F46 F49 F52 F55 F58">
    <cfRule type="expression" dxfId="1065" priority="163">
      <formula>F42+F43&gt;12</formula>
    </cfRule>
  </conditionalFormatting>
  <conditionalFormatting sqref="F43 F46 F49 F52 F55 F58 F61 F64 F67 F70 F73 F76 F79">
    <cfRule type="expression" dxfId="1064" priority="162">
      <formula>F43+F44&gt;12</formula>
    </cfRule>
  </conditionalFormatting>
  <conditionalFormatting sqref="F43 F46 F49 F52 F55 F58 F61 F64 F67 F70 F73 F76 F79">
    <cfRule type="expression" dxfId="1063" priority="161">
      <formula>F42+F43&gt;12</formula>
    </cfRule>
  </conditionalFormatting>
  <conditionalFormatting sqref="F43 F46 F49 F52 F55">
    <cfRule type="expression" dxfId="1062" priority="149">
      <formula>F43+F44&gt;12</formula>
    </cfRule>
  </conditionalFormatting>
  <conditionalFormatting sqref="F43 F46 F49 F52 F55">
    <cfRule type="expression" dxfId="1061" priority="148">
      <formula>F42+F43&gt;12</formula>
    </cfRule>
  </conditionalFormatting>
  <conditionalFormatting sqref="F43 F46 F49 F52 F55 F58 F61 F64 F67 F70 F73 F76 F79 F82">
    <cfRule type="expression" dxfId="1060" priority="147">
      <formula>F43+F44&gt;12</formula>
    </cfRule>
  </conditionalFormatting>
  <conditionalFormatting sqref="F43 F46 F49 F52 F55 F58 F61 F64 F67 F70 F73 F76 F79 F82">
    <cfRule type="expression" dxfId="1059" priority="146">
      <formula>F42+F43&gt;12</formula>
    </cfRule>
  </conditionalFormatting>
  <conditionalFormatting sqref="F43 F46 F49 F52 F55 F58 F61 F64 F67 F70 F73 F76 F79 F82 F121">
    <cfRule type="expression" dxfId="1058" priority="145">
      <formula>F43+F44&gt;12</formula>
    </cfRule>
  </conditionalFormatting>
  <conditionalFormatting sqref="F43 F46 F49 F52 F55 F58 F61 F64 F67 F70 F73 F76 F79 F82 F121">
    <cfRule type="expression" dxfId="1057" priority="144">
      <formula>F42+F43&gt;12</formula>
    </cfRule>
  </conditionalFormatting>
  <conditionalFormatting sqref="F43 F46 F49 F52 F55 F58 F61 F64 F67 F70 F73 F76 F79 F82 F121">
    <cfRule type="expression" dxfId="1056" priority="143">
      <formula>F43+F44&gt;12</formula>
    </cfRule>
  </conditionalFormatting>
  <conditionalFormatting sqref="F43 F46 F49 F52 F55 F58 F61 F64 F67 F70 F73 F76 F79 F82 F121">
    <cfRule type="expression" dxfId="1055" priority="142">
      <formula>F42+F43&gt;12</formula>
    </cfRule>
  </conditionalFormatting>
  <conditionalFormatting sqref="F46 F49 F52 F55 F58 F61 F64 F67">
    <cfRule type="expression" dxfId="1054" priority="141">
      <formula>F46+F47&gt;12</formula>
    </cfRule>
  </conditionalFormatting>
  <conditionalFormatting sqref="F46 F49 F52 F55 F58 F61 F64 F67">
    <cfRule type="expression" dxfId="1053" priority="140">
      <formula>F45+F46&gt;12</formula>
    </cfRule>
  </conditionalFormatting>
  <conditionalFormatting sqref="F46 F49 F52 F55 F58 F61 F64 F67">
    <cfRule type="expression" dxfId="1052" priority="139">
      <formula>F46+F47&gt;12</formula>
    </cfRule>
  </conditionalFormatting>
  <conditionalFormatting sqref="F46 F49 F52 F55 F58 F61 F64 F67">
    <cfRule type="expression" dxfId="1051" priority="138">
      <formula>F45+F46&gt;12</formula>
    </cfRule>
  </conditionalFormatting>
  <conditionalFormatting sqref="F55 F58 F61 F64 F67">
    <cfRule type="expression" dxfId="1050" priority="137">
      <formula>F55+F56&gt;12</formula>
    </cfRule>
  </conditionalFormatting>
  <conditionalFormatting sqref="F55 F58 F61 F64 F67">
    <cfRule type="expression" dxfId="1049" priority="136">
      <formula>F54+F55&gt;12</formula>
    </cfRule>
  </conditionalFormatting>
  <conditionalFormatting sqref="F58 F61 F64 F67">
    <cfRule type="expression" dxfId="1048" priority="135">
      <formula>F58+F59&gt;12</formula>
    </cfRule>
  </conditionalFormatting>
  <conditionalFormatting sqref="F58 F61 F64 F67">
    <cfRule type="expression" dxfId="1047" priority="134">
      <formula>F57+F58&gt;12</formula>
    </cfRule>
  </conditionalFormatting>
  <conditionalFormatting sqref="F61 F64 F67">
    <cfRule type="expression" dxfId="1046" priority="133">
      <formula>F61+F62&gt;12</formula>
    </cfRule>
  </conditionalFormatting>
  <conditionalFormatting sqref="F61 F64 F67">
    <cfRule type="expression" dxfId="1045" priority="132">
      <formula>F60+F61&gt;12</formula>
    </cfRule>
  </conditionalFormatting>
  <conditionalFormatting sqref="F67 F70 F73 F76 F79 F82 F121">
    <cfRule type="expression" dxfId="1044" priority="131">
      <formula>F67+F68&gt;12</formula>
    </cfRule>
  </conditionalFormatting>
  <conditionalFormatting sqref="F67 F70 F73 F76 F79 F82 F121">
    <cfRule type="expression" dxfId="1043" priority="130">
      <formula>F66+F67&gt;12</formula>
    </cfRule>
  </conditionalFormatting>
  <conditionalFormatting sqref="F67 F70 F73 F76 F79 F82 F121">
    <cfRule type="expression" dxfId="1042" priority="129">
      <formula>F67+F68&gt;12</formula>
    </cfRule>
  </conditionalFormatting>
  <conditionalFormatting sqref="F67 F70 F73 F76 F79 F82 F121">
    <cfRule type="expression" dxfId="1041" priority="128">
      <formula>F66+F67&gt;12</formula>
    </cfRule>
  </conditionalFormatting>
  <conditionalFormatting sqref="F67 F70 F73 F76 F79 F82 F121">
    <cfRule type="expression" dxfId="1040" priority="127">
      <formula>F67+F68&gt;12</formula>
    </cfRule>
  </conditionalFormatting>
  <conditionalFormatting sqref="F67 F70 F73 F76 F79 F82 F121">
    <cfRule type="expression" dxfId="1039" priority="126">
      <formula>F66+F67&gt;12</formula>
    </cfRule>
  </conditionalFormatting>
  <conditionalFormatting sqref="F67 F70 F73 F76 F79 F82 F121">
    <cfRule type="expression" dxfId="1038" priority="125">
      <formula>F67+F68&gt;12</formula>
    </cfRule>
  </conditionalFormatting>
  <conditionalFormatting sqref="F67 F70 F73 F76 F79 F82 F121">
    <cfRule type="expression" dxfId="1037" priority="124">
      <formula>F66+F67&gt;12</formula>
    </cfRule>
  </conditionalFormatting>
  <conditionalFormatting sqref="F67 F70 F73 F76 F79 F82 F121">
    <cfRule type="expression" dxfId="1036" priority="123">
      <formula>F67+F68&gt;12</formula>
    </cfRule>
  </conditionalFormatting>
  <conditionalFormatting sqref="F67 F70 F73 F76 F79 F82 F121">
    <cfRule type="expression" dxfId="1035" priority="122">
      <formula>F66+F67&gt;12</formula>
    </cfRule>
  </conditionalFormatting>
  <conditionalFormatting sqref="F76 F79 F82 F121">
    <cfRule type="expression" dxfId="1034" priority="121">
      <formula>F76+F77&gt;12</formula>
    </cfRule>
  </conditionalFormatting>
  <conditionalFormatting sqref="F76 F79 F82 F121">
    <cfRule type="expression" dxfId="1033" priority="120">
      <formula>F75+F76&gt;12</formula>
    </cfRule>
  </conditionalFormatting>
  <conditionalFormatting sqref="F82 F121">
    <cfRule type="expression" dxfId="1032" priority="119">
      <formula>F82+F83&gt;12</formula>
    </cfRule>
  </conditionalFormatting>
  <conditionalFormatting sqref="F82 F121">
    <cfRule type="expression" dxfId="1031" priority="118">
      <formula>F81+F82&gt;12</formula>
    </cfRule>
  </conditionalFormatting>
  <conditionalFormatting sqref="F121">
    <cfRule type="expression" dxfId="1030" priority="117">
      <formula>F121+F122&gt;12</formula>
    </cfRule>
  </conditionalFormatting>
  <conditionalFormatting sqref="F121">
    <cfRule type="expression" dxfId="1029" priority="116">
      <formula>F120+F121&gt;12</formula>
    </cfRule>
  </conditionalFormatting>
  <conditionalFormatting sqref="F67 F70 F73 F76 F79 F82 F121">
    <cfRule type="expression" dxfId="1028" priority="115">
      <formula>F67+F68&gt;12</formula>
    </cfRule>
  </conditionalFormatting>
  <conditionalFormatting sqref="F67 F70 F73 F76 F79 F82 F121">
    <cfRule type="expression" dxfId="1027" priority="114">
      <formula>F66+F67&gt;12</formula>
    </cfRule>
  </conditionalFormatting>
  <conditionalFormatting sqref="F67 F70 F73 F76 F79 F82 F121">
    <cfRule type="expression" dxfId="1026" priority="113">
      <formula>F67+F68&gt;12</formula>
    </cfRule>
  </conditionalFormatting>
  <conditionalFormatting sqref="F67 F70 F73 F76 F79 F82 F121">
    <cfRule type="expression" dxfId="1025" priority="112">
      <formula>F66+F67&gt;12</formula>
    </cfRule>
  </conditionalFormatting>
  <conditionalFormatting sqref="F67 F70 F73 F76 F79 F82 F121">
    <cfRule type="expression" dxfId="1024" priority="111">
      <formula>F67+F68&gt;12</formula>
    </cfRule>
  </conditionalFormatting>
  <conditionalFormatting sqref="F67 F70 F73 F76 F79 F82 F121">
    <cfRule type="expression" dxfId="1023" priority="110">
      <formula>F66+F67&gt;12</formula>
    </cfRule>
  </conditionalFormatting>
  <conditionalFormatting sqref="F67 F70 F73 F76 F79 F82 F121">
    <cfRule type="expression" dxfId="1022" priority="109">
      <formula>F67+F68&gt;12</formula>
    </cfRule>
  </conditionalFormatting>
  <conditionalFormatting sqref="F67 F70 F73 F76 F79 F82 F121">
    <cfRule type="expression" dxfId="1021" priority="108">
      <formula>F66+F67&gt;12</formula>
    </cfRule>
  </conditionalFormatting>
  <conditionalFormatting sqref="F67 F70 F73 F76 F79 F82 F121">
    <cfRule type="expression" dxfId="1020" priority="107">
      <formula>F67+F68&gt;12</formula>
    </cfRule>
  </conditionalFormatting>
  <conditionalFormatting sqref="F67 F70 F73 F76 F79 F82 F121">
    <cfRule type="expression" dxfId="1019" priority="106">
      <formula>F66+F67&gt;12</formula>
    </cfRule>
  </conditionalFormatting>
  <conditionalFormatting sqref="F76 F79 F82 F121">
    <cfRule type="expression" dxfId="1018" priority="105">
      <formula>F76+F77&gt;12</formula>
    </cfRule>
  </conditionalFormatting>
  <conditionalFormatting sqref="F76 F79 F82 F121">
    <cfRule type="expression" dxfId="1017" priority="104">
      <formula>F75+F76&gt;12</formula>
    </cfRule>
  </conditionalFormatting>
  <conditionalFormatting sqref="F82 F121">
    <cfRule type="expression" dxfId="1016" priority="103">
      <formula>F82+F83&gt;12</formula>
    </cfRule>
  </conditionalFormatting>
  <conditionalFormatting sqref="F82 F121">
    <cfRule type="expression" dxfId="1015" priority="102">
      <formula>F81+F82&gt;12</formula>
    </cfRule>
  </conditionalFormatting>
  <conditionalFormatting sqref="F121">
    <cfRule type="expression" dxfId="1014" priority="101">
      <formula>F121+F122&gt;12</formula>
    </cfRule>
  </conditionalFormatting>
  <conditionalFormatting sqref="F121">
    <cfRule type="expression" dxfId="1013" priority="100">
      <formula>F120+F121&gt;12</formula>
    </cfRule>
  </conditionalFormatting>
  <conditionalFormatting sqref="F118">
    <cfRule type="expression" dxfId="1012" priority="5">
      <formula>F117+F118&gt;12</formula>
    </cfRule>
  </conditionalFormatting>
  <conditionalFormatting sqref="F85 F88 F91 F94 F97 F100 F103 F106 F109 F112 F115 F118">
    <cfRule type="expression" dxfId="1011" priority="60">
      <formula>F85+F86&gt;12</formula>
    </cfRule>
  </conditionalFormatting>
  <conditionalFormatting sqref="F85 F88 F91 F94 F97 F100 F103 F106 F109 F112 F115 F118">
    <cfRule type="expression" dxfId="1010" priority="59">
      <formula>F84+F85&gt;12</formula>
    </cfRule>
  </conditionalFormatting>
  <conditionalFormatting sqref="F85 F88">
    <cfRule type="expression" dxfId="1009" priority="58">
      <formula>F85+F86&gt;12</formula>
    </cfRule>
  </conditionalFormatting>
  <conditionalFormatting sqref="F85 F88">
    <cfRule type="expression" dxfId="1008" priority="57">
      <formula>F84+F85&gt;12</formula>
    </cfRule>
  </conditionalFormatting>
  <conditionalFormatting sqref="F85 F88 F91 F94 F97 F100 F103 F106 F109">
    <cfRule type="expression" dxfId="1007" priority="56">
      <formula>F85+F86&gt;12</formula>
    </cfRule>
  </conditionalFormatting>
  <conditionalFormatting sqref="F85 F88 F91 F94 F97 F100 F103 F106 F109">
    <cfRule type="expression" dxfId="1006" priority="55">
      <formula>F84+F85&gt;12</formula>
    </cfRule>
  </conditionalFormatting>
  <conditionalFormatting sqref="F85 F88 F91 F94">
    <cfRule type="expression" dxfId="1005" priority="54">
      <formula>F85+F86&gt;12</formula>
    </cfRule>
  </conditionalFormatting>
  <conditionalFormatting sqref="F85 F88 F91 F94">
    <cfRule type="expression" dxfId="1004" priority="53">
      <formula>F84+F85&gt;12</formula>
    </cfRule>
  </conditionalFormatting>
  <conditionalFormatting sqref="F85 F88 F91 F94 F97 F100 F103 F106 F109 F112 F115">
    <cfRule type="expression" dxfId="1003" priority="52">
      <formula>F85+F86&gt;12</formula>
    </cfRule>
  </conditionalFormatting>
  <conditionalFormatting sqref="F85 F88 F91 F94 F97 F100 F103 F106 F109 F112 F115">
    <cfRule type="expression" dxfId="1002" priority="51">
      <formula>F84+F85&gt;12</formula>
    </cfRule>
  </conditionalFormatting>
  <conditionalFormatting sqref="F85 F88 F91">
    <cfRule type="expression" dxfId="1001" priority="50">
      <formula>F85+F86&gt;12</formula>
    </cfRule>
  </conditionalFormatting>
  <conditionalFormatting sqref="F85 F88 F91">
    <cfRule type="expression" dxfId="1000" priority="49">
      <formula>F84+F85&gt;12</formula>
    </cfRule>
  </conditionalFormatting>
  <conditionalFormatting sqref="F85 F88 F91 F94 F97 F100 F103 F106 F109 F112 F115 F118">
    <cfRule type="expression" dxfId="999" priority="48">
      <formula>F85+F86&gt;12</formula>
    </cfRule>
  </conditionalFormatting>
  <conditionalFormatting sqref="F85 F88 F91 F94 F97 F100 F103 F106 F109 F112 F115 F118">
    <cfRule type="expression" dxfId="998" priority="47">
      <formula>F84+F85&gt;12</formula>
    </cfRule>
  </conditionalFormatting>
  <conditionalFormatting sqref="F85 F88 F91 F94 F97 F100 F103 F106 F109 F112 F115 F118">
    <cfRule type="expression" dxfId="997" priority="46">
      <formula>F85+F86&gt;12</formula>
    </cfRule>
  </conditionalFormatting>
  <conditionalFormatting sqref="F85 F88 F91 F94 F97 F100 F103 F106 F109 F112 F115 F118">
    <cfRule type="expression" dxfId="996" priority="45">
      <formula>F84+F85&gt;12</formula>
    </cfRule>
  </conditionalFormatting>
  <conditionalFormatting sqref="F85 F88 F91 F94 F97 F100 F103 F106 F109 F112 F115 F118">
    <cfRule type="expression" dxfId="995" priority="44">
      <formula>F85+F86&gt;12</formula>
    </cfRule>
  </conditionalFormatting>
  <conditionalFormatting sqref="F85 F88 F91 F94 F97 F100 F103 F106 F109 F112 F115 F118">
    <cfRule type="expression" dxfId="994" priority="43">
      <formula>F84+F85&gt;12</formula>
    </cfRule>
  </conditionalFormatting>
  <conditionalFormatting sqref="F85 F88 F91 F94 F97 F100 F103">
    <cfRule type="expression" dxfId="993" priority="42">
      <formula>F85+F86&gt;12</formula>
    </cfRule>
  </conditionalFormatting>
  <conditionalFormatting sqref="F85 F88 F91 F94 F97 F100 F103">
    <cfRule type="expression" dxfId="992" priority="41">
      <formula>F84+F85&gt;12</formula>
    </cfRule>
  </conditionalFormatting>
  <conditionalFormatting sqref="F85 F88 F91 F94 F97 F100 F103">
    <cfRule type="expression" dxfId="991" priority="40">
      <formula>F85+F86&gt;12</formula>
    </cfRule>
  </conditionalFormatting>
  <conditionalFormatting sqref="F85 F88 F91 F94 F97 F100 F103">
    <cfRule type="expression" dxfId="990" priority="39">
      <formula>F84+F85&gt;12</formula>
    </cfRule>
  </conditionalFormatting>
  <conditionalFormatting sqref="F91 F94 F97 F100 F103">
    <cfRule type="expression" dxfId="989" priority="38">
      <formula>F91+F92&gt;12</formula>
    </cfRule>
  </conditionalFormatting>
  <conditionalFormatting sqref="F91 F94 F97 F100 F103">
    <cfRule type="expression" dxfId="988" priority="37">
      <formula>F90+F91&gt;12</formula>
    </cfRule>
  </conditionalFormatting>
  <conditionalFormatting sqref="F94 F97 F100 F103">
    <cfRule type="expression" dxfId="987" priority="36">
      <formula>F94+F95&gt;12</formula>
    </cfRule>
  </conditionalFormatting>
  <conditionalFormatting sqref="F94 F97 F100 F103">
    <cfRule type="expression" dxfId="986" priority="35">
      <formula>F93+F94&gt;12</formula>
    </cfRule>
  </conditionalFormatting>
  <conditionalFormatting sqref="F97 F100 F103">
    <cfRule type="expression" dxfId="985" priority="34">
      <formula>F97+F98&gt;12</formula>
    </cfRule>
  </conditionalFormatting>
  <conditionalFormatting sqref="F97 F100 F103">
    <cfRule type="expression" dxfId="984" priority="33">
      <formula>F96+F97&gt;12</formula>
    </cfRule>
  </conditionalFormatting>
  <conditionalFormatting sqref="F103 F106 F109 F112 F115 F118">
    <cfRule type="expression" dxfId="983" priority="32">
      <formula>F103+F104&gt;12</formula>
    </cfRule>
  </conditionalFormatting>
  <conditionalFormatting sqref="F103 F106 F109 F112 F115 F118">
    <cfRule type="expression" dxfId="982" priority="31">
      <formula>F102+F103&gt;12</formula>
    </cfRule>
  </conditionalFormatting>
  <conditionalFormatting sqref="F103 F106 F109 F112 F115 F118">
    <cfRule type="expression" dxfId="981" priority="30">
      <formula>F103+F104&gt;12</formula>
    </cfRule>
  </conditionalFormatting>
  <conditionalFormatting sqref="F103 F106 F109 F112 F115 F118">
    <cfRule type="expression" dxfId="980" priority="29">
      <formula>F102+F103&gt;12</formula>
    </cfRule>
  </conditionalFormatting>
  <conditionalFormatting sqref="F103 F106 F109 F112 F115 F118">
    <cfRule type="expression" dxfId="979" priority="28">
      <formula>F103+F104&gt;12</formula>
    </cfRule>
  </conditionalFormatting>
  <conditionalFormatting sqref="F103 F106 F109 F112 F115 F118">
    <cfRule type="expression" dxfId="978" priority="27">
      <formula>F102+F103&gt;12</formula>
    </cfRule>
  </conditionalFormatting>
  <conditionalFormatting sqref="F103 F106 F109 F112 F115 F118">
    <cfRule type="expression" dxfId="977" priority="26">
      <formula>F103+F104&gt;12</formula>
    </cfRule>
  </conditionalFormatting>
  <conditionalFormatting sqref="F103 F106 F109 F112 F115 F118">
    <cfRule type="expression" dxfId="976" priority="25">
      <formula>F102+F103&gt;12</formula>
    </cfRule>
  </conditionalFormatting>
  <conditionalFormatting sqref="F103 F106 F109 F112 F115 F118">
    <cfRule type="expression" dxfId="975" priority="24">
      <formula>F103+F104&gt;12</formula>
    </cfRule>
  </conditionalFormatting>
  <conditionalFormatting sqref="F103 F106 F109 F112 F115 F118">
    <cfRule type="expression" dxfId="974" priority="23">
      <formula>F102+F103&gt;12</formula>
    </cfRule>
  </conditionalFormatting>
  <conditionalFormatting sqref="F112 F115 F118">
    <cfRule type="expression" dxfId="973" priority="22">
      <formula>F112+F113&gt;12</formula>
    </cfRule>
  </conditionalFormatting>
  <conditionalFormatting sqref="F112 F115 F118">
    <cfRule type="expression" dxfId="972" priority="21">
      <formula>F111+F112&gt;12</formula>
    </cfRule>
  </conditionalFormatting>
  <conditionalFormatting sqref="F118">
    <cfRule type="expression" dxfId="971" priority="20">
      <formula>F118+F119&gt;12</formula>
    </cfRule>
  </conditionalFormatting>
  <conditionalFormatting sqref="F118">
    <cfRule type="expression" dxfId="970" priority="19">
      <formula>F117+F118&gt;12</formula>
    </cfRule>
  </conditionalFormatting>
  <conditionalFormatting sqref="F103 F106 F109 F112 F115 F118">
    <cfRule type="expression" dxfId="969" priority="18">
      <formula>F103+F104&gt;12</formula>
    </cfRule>
  </conditionalFormatting>
  <conditionalFormatting sqref="F103 F106 F109 F112 F115 F118">
    <cfRule type="expression" dxfId="968" priority="17">
      <formula>F102+F103&gt;12</formula>
    </cfRule>
  </conditionalFormatting>
  <conditionalFormatting sqref="F103 F106 F109 F112 F115 F118">
    <cfRule type="expression" dxfId="967" priority="16">
      <formula>F103+F104&gt;12</formula>
    </cfRule>
  </conditionalFormatting>
  <conditionalFormatting sqref="F103 F106 F109 F112 F115 F118">
    <cfRule type="expression" dxfId="966" priority="15">
      <formula>F102+F103&gt;12</formula>
    </cfRule>
  </conditionalFormatting>
  <conditionalFormatting sqref="F103 F106 F109 F112 F115 F118">
    <cfRule type="expression" dxfId="965" priority="14">
      <formula>F103+F104&gt;12</formula>
    </cfRule>
  </conditionalFormatting>
  <conditionalFormatting sqref="F103 F106 F109 F112 F115 F118">
    <cfRule type="expression" dxfId="964" priority="13">
      <formula>F102+F103&gt;12</formula>
    </cfRule>
  </conditionalFormatting>
  <conditionalFormatting sqref="F103 F106 F109 F112 F115 F118">
    <cfRule type="expression" dxfId="963" priority="12">
      <formula>F103+F104&gt;12</formula>
    </cfRule>
  </conditionalFormatting>
  <conditionalFormatting sqref="F103 F106 F109 F112 F115 F118">
    <cfRule type="expression" dxfId="962" priority="11">
      <formula>F102+F103&gt;12</formula>
    </cfRule>
  </conditionalFormatting>
  <conditionalFormatting sqref="F103 F106 F109 F112 F115 F118">
    <cfRule type="expression" dxfId="961" priority="10">
      <formula>F103+F104&gt;12</formula>
    </cfRule>
  </conditionalFormatting>
  <conditionalFormatting sqref="F103 F106 F109 F112 F115 F118">
    <cfRule type="expression" dxfId="960" priority="9">
      <formula>F102+F103&gt;12</formula>
    </cfRule>
  </conditionalFormatting>
  <conditionalFormatting sqref="F112 F115 F118">
    <cfRule type="expression" dxfId="959" priority="8">
      <formula>F112+F113&gt;12</formula>
    </cfRule>
  </conditionalFormatting>
  <conditionalFormatting sqref="F112 F115 F118">
    <cfRule type="expression" dxfId="958" priority="7">
      <formula>F111+F112&gt;12</formula>
    </cfRule>
  </conditionalFormatting>
  <conditionalFormatting sqref="F118">
    <cfRule type="expression" dxfId="957" priority="6">
      <formula>F118+F119&gt;12</formula>
    </cfRule>
  </conditionalFormatting>
  <conditionalFormatting sqref="BH1:BH38 BI25:BI37 BI138:BI151 BH73:BH80 BI155:BI162 BH189:BH1048576 BI75:BI80 BH82:BH135 BH137:BH151 BH153:BH175 BH177:BH187 BI178:BI187 BH48:BI48 BH58:BI58 BH63:BI71 BI83:BI135">
    <cfRule type="cellIs" dxfId="956" priority="3" operator="equal">
      <formula>"Evaluation"</formula>
    </cfRule>
  </conditionalFormatting>
  <conditionalFormatting sqref="BH40:BI47">
    <cfRule type="cellIs" dxfId="955" priority="2" operator="equal">
      <formula>"Evaluation"</formula>
    </cfRule>
  </conditionalFormatting>
  <conditionalFormatting sqref="BH50:BI57">
    <cfRule type="cellIs" dxfId="954" priority="1" operator="equal">
      <formula>"Evaluation"</formula>
    </cfRule>
  </conditionalFormatting>
  <dataValidations count="20">
    <dataValidation type="whole" operator="greaterThanOrEqual" allowBlank="1" showInputMessage="1" showErrorMessage="1" sqref="AI9 AI6:AJ6" xr:uid="{00000000-0002-0000-0500-000000000000}">
      <formula1>AI5</formula1>
    </dataValidation>
    <dataValidation type="whole" allowBlank="1" showInputMessage="1" showErrorMessage="1" error="Enter Whole Number" sqref="BJ157:BJ161 BJ139:BL151 BJ76:BJ80 BK28:BV37 BJ65:BJ71 BK84:BK135 BK43:BV47 BK53:BV57" xr:uid="{00000000-0002-0000-0500-000001000000}">
      <formula1>0</formula1>
      <formula2>10000000</formula2>
    </dataValidation>
    <dataValidation type="whole" allowBlank="1" showInputMessage="1" showErrorMessage="1" sqref="AF9 AF5:AF7 AH5:AH9 I34" xr:uid="{00000000-0002-0000-0500-000002000000}">
      <formula1>1</formula1>
      <formula2>12</formula2>
    </dataValidation>
    <dataValidation type="whole" allowBlank="1" showInputMessage="1" showErrorMessage="1" sqref="AF10" xr:uid="{00000000-0002-0000-0500-000003000000}">
      <formula1>1</formula1>
      <formula2>5</formula2>
    </dataValidation>
    <dataValidation allowBlank="1" showErrorMessage="1" errorTitle="STOP!!!" error="You cannot enter data in these cells. Only the gray and orange cells allow user entry." sqref="M82 M158:M160 M39:M67 M70 M73 M121 M75:M79 L135:M135 M111:M115 L133:M133 L131:M131 L39:L123 M118 M84:M103 M106 M109 L126:L130 L132 L134 L136:L184 L186:L189" xr:uid="{00000000-0002-0000-0500-000004000000}"/>
    <dataValidation type="whole" allowBlank="1" showInputMessage="1" showErrorMessage="1" error="Enter Whole Number without decimal point or % sign" prompt="Enter Whole Number for Sponsor Percentage" sqref="B24" xr:uid="{00000000-0002-0000-0500-000005000000}">
      <formula1>0</formula1>
      <formula2>100</formula2>
    </dataValidation>
    <dataValidation type="list" allowBlank="1" showInputMessage="1" showErrorMessage="1" sqref="B11" xr:uid="{00000000-0002-0000-0500-000006000000}">
      <formula1>$B$14:$B$19</formula1>
    </dataValidation>
    <dataValidation allowBlank="1" showInputMessage="1" showErrorMessage="1" error="Enter Whole Number without decimal point or % sign" prompt="Enter Whole Number for Sponsor Percentage" sqref="C24:F24" xr:uid="{00000000-0002-0000-0500-000007000000}"/>
    <dataValidation allowBlank="1" showErrorMessage="1" error="Enter Whole Number without decimal point or % sign" sqref="G24" xr:uid="{00000000-0002-0000-0500-000008000000}"/>
    <dataValidation type="list" allowBlank="1" showInputMessage="1" showErrorMessage="1" sqref="C11:D13" xr:uid="{00000000-0002-0000-0500-000009000000}">
      <formula1>$B$14:$B$16</formula1>
    </dataValidation>
    <dataValidation allowBlank="1" showInputMessage="1" sqref="E65 E44 E47 E50 E56 E41 E59 E62 E53 E74 E77 E68 E71 E80 E122 E83 E101 E86 E92 E95 E98 E89 E110 E113 E104 E107 E116 E119" xr:uid="{00000000-0002-0000-0500-00000A000000}"/>
    <dataValidation allowBlank="1" showInputMessage="1" showErrorMessage="1" prompt="STOP" sqref="B44 B50 B47 B59 B65 B62 B53 B68 B70:B71 B73:B74 B77 B80 B121:B122 B82:B83 B86 B95 B101 B98 B89 B104 B106:B107 B109:B110 B113 B116 B118:B119" xr:uid="{00000000-0002-0000-0500-00000B000000}"/>
    <dataValidation type="list" allowBlank="1" showInputMessage="1" showErrorMessage="1" sqref="B7" xr:uid="{00000000-0002-0000-0500-00000C000000}">
      <formula1>$H$8:$AE$8</formula1>
    </dataValidation>
    <dataValidation type="list" allowBlank="1" showInputMessage="1" showErrorMessage="1" sqref="C7:D7" xr:uid="{00000000-0002-0000-0500-00000D000000}">
      <formula1>$H$8:$AH$8</formula1>
    </dataValidation>
    <dataValidation type="whole" operator="greaterThanOrEqual" allowBlank="1" showInputMessage="1" showErrorMessage="1" sqref="AI7" xr:uid="{00000000-0002-0000-0500-00000E000000}">
      <formula1>#REF!</formula1>
    </dataValidation>
    <dataValidation type="whole" allowBlank="1" showInputMessage="1" showErrorMessage="1" sqref="AI5:AJ5" xr:uid="{00000000-0002-0000-0500-00000F000000}">
      <formula1>2012</formula1>
      <formula2>3000</formula2>
    </dataValidation>
    <dataValidation type="list" allowBlank="1" showInputMessage="1" showErrorMessage="1" sqref="BH169:BH175 BH182:BH187 BH28:BH37 BH157:BH161 BH43:BH47 BH65:BH71 BH76:BH80 BH84:BH135 BH139:BH151 BH53:BH57" xr:uid="{00000000-0002-0000-0500-000010000000}">
      <formula1>$BP$4:$BP$5</formula1>
    </dataValidation>
    <dataValidation type="list" allowBlank="1" showInputMessage="1" showErrorMessage="1" error="Please enter a whole number between 0 and 100, without decimal point or % sign" promptTitle="Indirect Cost Rate" prompt="Select indirect cost rate from Dropdown Box ONLY if MTDC or &quot;No Indirects&quot; is NOT selected above." sqref="B20" xr:uid="{00000000-0002-0000-0500-000011000000}">
      <formula1>$H$21:$CC$21</formula1>
    </dataValidation>
    <dataValidation type="list" allowBlank="1" showInputMessage="1" showErrorMessage="1" error="Please enter a whole number between 0 and 100, without decimal point or % sign" promptTitle="Indirect Cost Rate" prompt="Enter indirect cost rate as whole number between 0 and 100 ONLY if TFC is selected above." sqref="C20:D20" xr:uid="{00000000-0002-0000-0500-000012000000}">
      <formula1>$H$21:$CC$21</formula1>
    </dataValidation>
    <dataValidation type="list" allowBlank="1" showInputMessage="1" showErrorMessage="1" error="Please enter a whole number between 0 and 100, without decimal point or % sign" promptTitle="Salary Inflation" prompt="Select Annual Salary Inflation Rate from Dropdown Box." sqref="E12" xr:uid="{00000000-0002-0000-0500-000013000000}">
      <formula1>$H$21:$CC$21</formula1>
    </dataValidation>
  </dataValidations>
  <printOptions horizontalCentered="1" verticalCentered="1"/>
  <pageMargins left="0" right="0" top="0" bottom="0" header="0" footer="0"/>
  <pageSetup scale="70" fitToWidth="0" fitToHeight="0" orientation="landscape" r:id="rId1"/>
  <headerFooter>
    <oddFooter>&amp;L&amp;P&amp;C&amp;F&amp;R&amp;T&amp;D</oddFooter>
  </headerFooter>
  <rowBreaks count="2" manualBreakCount="2">
    <brk id="59" max="16383" man="1"/>
    <brk id="152" max="16383" man="1"/>
  </rowBreaks>
  <colBreaks count="1" manualBreakCount="1">
    <brk id="57"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5130" r:id="rId4" name="Check Box 10">
              <controlPr locked="0" defaultSize="0" autoFill="0" autoLine="0" autoPict="0">
                <anchor moveWithCells="1">
                  <from>
                    <xdr:col>11</xdr:col>
                    <xdr:colOff>9525</xdr:colOff>
                    <xdr:row>33</xdr:row>
                    <xdr:rowOff>180975</xdr:rowOff>
                  </from>
                  <to>
                    <xdr:col>12</xdr:col>
                    <xdr:colOff>552450</xdr:colOff>
                    <xdr:row>35</xdr:row>
                    <xdr:rowOff>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dimension ref="A1:O142"/>
  <sheetViews>
    <sheetView topLeftCell="A103" zoomScale="80" zoomScaleNormal="80" workbookViewId="0">
      <selection activeCell="A115" sqref="A115:C126"/>
    </sheetView>
  </sheetViews>
  <sheetFormatPr defaultRowHeight="15" x14ac:dyDescent="0.25"/>
  <cols>
    <col min="1" max="1" width="33.7109375" customWidth="1"/>
    <col min="2" max="2" width="22.140625" customWidth="1"/>
    <col min="3" max="3" width="10.28515625" style="47" customWidth="1"/>
    <col min="4" max="4" width="9" style="47" customWidth="1"/>
    <col min="5" max="5" width="9.7109375" style="47" customWidth="1"/>
    <col min="6" max="6" width="10.28515625" customWidth="1"/>
    <col min="7" max="7" width="9" style="47" customWidth="1"/>
    <col min="8" max="8" width="12.28515625" style="47" customWidth="1"/>
    <col min="9" max="9" width="11.28515625" style="47" customWidth="1"/>
    <col min="10" max="10" width="10.42578125" style="47" bestFit="1" customWidth="1"/>
    <col min="11" max="11" width="12.85546875" customWidth="1"/>
    <col min="13" max="13" width="9.7109375" customWidth="1"/>
    <col min="15" max="15" width="9.42578125" bestFit="1" customWidth="1"/>
  </cols>
  <sheetData>
    <row r="1" spans="1:11" ht="15.75" x14ac:dyDescent="0.25">
      <c r="A1" s="2855" t="s">
        <v>203</v>
      </c>
      <c r="B1" s="2855"/>
      <c r="C1" s="2855"/>
      <c r="D1" s="2855"/>
      <c r="E1" s="2855"/>
      <c r="F1" s="2855"/>
      <c r="G1" s="2855"/>
      <c r="H1" s="2855"/>
      <c r="I1" s="2855"/>
      <c r="J1" s="2855"/>
      <c r="K1" s="2855"/>
    </row>
    <row r="36" spans="1:15" x14ac:dyDescent="0.25">
      <c r="A36" s="114"/>
      <c r="B36" s="115"/>
      <c r="C36" s="160"/>
      <c r="D36" s="160"/>
      <c r="E36" s="160"/>
      <c r="F36" s="115"/>
      <c r="G36" s="160"/>
      <c r="H36" s="160"/>
      <c r="I36" s="160"/>
      <c r="J36" s="160"/>
      <c r="K36" s="116"/>
      <c r="L36" s="27"/>
      <c r="M36" s="27"/>
      <c r="N36" s="27"/>
      <c r="O36" s="27"/>
    </row>
    <row r="37" spans="1:15" s="47" customFormat="1" x14ac:dyDescent="0.25">
      <c r="F37" s="48"/>
    </row>
    <row r="39" spans="1:15" x14ac:dyDescent="0.25">
      <c r="I39" s="159"/>
    </row>
    <row r="48" spans="1:15" x14ac:dyDescent="0.25">
      <c r="A48" s="27"/>
      <c r="B48" s="27"/>
      <c r="C48" s="225"/>
      <c r="D48" s="225"/>
      <c r="E48" s="225"/>
      <c r="F48" s="100"/>
      <c r="G48" s="161"/>
      <c r="H48" s="161"/>
      <c r="I48" s="161"/>
      <c r="J48" s="161"/>
      <c r="K48" s="100"/>
    </row>
    <row r="49" spans="1:11" x14ac:dyDescent="0.25">
      <c r="F49" s="2"/>
      <c r="G49" s="162"/>
      <c r="H49" s="162"/>
      <c r="I49" s="162"/>
      <c r="J49" s="162"/>
      <c r="K49" s="2"/>
    </row>
    <row r="50" spans="1:11" x14ac:dyDescent="0.25">
      <c r="F50" s="2"/>
      <c r="G50" s="162"/>
      <c r="H50" s="162"/>
      <c r="I50" s="162"/>
      <c r="J50" s="162"/>
      <c r="K50" s="2"/>
    </row>
    <row r="51" spans="1:11" x14ac:dyDescent="0.25">
      <c r="F51" s="2"/>
      <c r="G51" s="162"/>
      <c r="H51" s="162"/>
      <c r="I51" s="162"/>
      <c r="J51" s="162"/>
      <c r="K51" s="2"/>
    </row>
    <row r="52" spans="1:11" x14ac:dyDescent="0.25">
      <c r="F52" s="2"/>
      <c r="G52" s="162"/>
      <c r="H52" s="162"/>
      <c r="I52" s="162"/>
      <c r="J52" s="162"/>
      <c r="K52" s="2"/>
    </row>
    <row r="53" spans="1:11" x14ac:dyDescent="0.25">
      <c r="F53" s="2"/>
      <c r="G53" s="162"/>
      <c r="H53" s="162"/>
      <c r="I53" s="162"/>
      <c r="J53" s="162"/>
      <c r="K53" s="2"/>
    </row>
    <row r="54" spans="1:11" x14ac:dyDescent="0.25">
      <c r="F54" s="2"/>
      <c r="G54" s="162"/>
      <c r="H54" s="162"/>
      <c r="I54" s="162"/>
      <c r="J54" s="162"/>
      <c r="K54" s="2"/>
    </row>
    <row r="55" spans="1:11" x14ac:dyDescent="0.25">
      <c r="F55" s="2"/>
      <c r="G55" s="162"/>
      <c r="H55" s="162"/>
      <c r="I55" s="162"/>
      <c r="J55" s="162"/>
      <c r="K55" s="2"/>
    </row>
    <row r="56" spans="1:11" x14ac:dyDescent="0.25">
      <c r="F56" s="2"/>
      <c r="G56" s="162"/>
      <c r="H56" s="162"/>
      <c r="I56" s="162"/>
      <c r="J56" s="162"/>
      <c r="K56" s="2"/>
    </row>
    <row r="57" spans="1:11" x14ac:dyDescent="0.25">
      <c r="A57" s="27"/>
      <c r="B57" s="27"/>
      <c r="C57" s="225"/>
      <c r="D57" s="225"/>
      <c r="E57" s="225"/>
      <c r="F57" s="100"/>
      <c r="G57" s="161"/>
      <c r="H57" s="161"/>
      <c r="I57" s="161"/>
      <c r="J57" s="161"/>
      <c r="K57" s="100"/>
    </row>
    <row r="58" spans="1:11" x14ac:dyDescent="0.25">
      <c r="E58" s="162"/>
      <c r="F58" s="100"/>
      <c r="G58" s="161"/>
      <c r="H58" s="161"/>
      <c r="I58" s="161"/>
      <c r="J58" s="161"/>
      <c r="K58" s="100"/>
    </row>
    <row r="59" spans="1:11" x14ac:dyDescent="0.25">
      <c r="E59" s="162"/>
      <c r="F59" s="100"/>
      <c r="G59" s="161"/>
      <c r="H59" s="161"/>
      <c r="I59" s="161"/>
      <c r="J59" s="161"/>
      <c r="K59" s="100"/>
    </row>
    <row r="60" spans="1:11" x14ac:dyDescent="0.25">
      <c r="E60" s="162"/>
      <c r="F60" s="100"/>
      <c r="G60" s="161"/>
      <c r="H60" s="161"/>
      <c r="I60" s="161"/>
      <c r="J60" s="161"/>
      <c r="K60" s="100"/>
    </row>
    <row r="61" spans="1:11" x14ac:dyDescent="0.25">
      <c r="E61" s="162"/>
      <c r="F61" s="100"/>
      <c r="G61" s="161"/>
      <c r="H61" s="161"/>
      <c r="I61" s="161"/>
      <c r="J61" s="161"/>
      <c r="K61" s="100"/>
    </row>
    <row r="62" spans="1:11" x14ac:dyDescent="0.25">
      <c r="E62" s="162"/>
      <c r="F62" s="100"/>
      <c r="G62" s="161"/>
      <c r="H62" s="161"/>
      <c r="I62" s="161"/>
      <c r="J62" s="161"/>
      <c r="K62" s="100"/>
    </row>
    <row r="63" spans="1:11" x14ac:dyDescent="0.25">
      <c r="E63" s="162"/>
      <c r="F63" s="100"/>
      <c r="G63" s="161"/>
      <c r="H63" s="161"/>
      <c r="I63" s="161"/>
      <c r="J63" s="161"/>
      <c r="K63" s="100"/>
    </row>
    <row r="64" spans="1:11" x14ac:dyDescent="0.25">
      <c r="E64" s="162"/>
      <c r="F64" s="100"/>
      <c r="G64" s="161"/>
      <c r="H64" s="161"/>
      <c r="I64" s="161"/>
      <c r="J64" s="161"/>
      <c r="K64" s="100"/>
    </row>
    <row r="65" spans="1:11" x14ac:dyDescent="0.25">
      <c r="E65" s="162"/>
      <c r="F65" s="100"/>
      <c r="G65" s="161"/>
      <c r="H65" s="161"/>
      <c r="I65" s="161"/>
      <c r="J65" s="161"/>
      <c r="K65" s="100"/>
    </row>
    <row r="66" spans="1:11" x14ac:dyDescent="0.25">
      <c r="E66" s="162"/>
      <c r="F66" s="100"/>
      <c r="G66" s="161"/>
      <c r="H66" s="161"/>
      <c r="I66" s="161"/>
      <c r="J66" s="161"/>
      <c r="K66" s="100"/>
    </row>
    <row r="67" spans="1:11" x14ac:dyDescent="0.25">
      <c r="E67" s="162"/>
      <c r="F67" s="100"/>
      <c r="G67" s="161"/>
      <c r="H67" s="161"/>
      <c r="I67" s="161"/>
      <c r="J67" s="161"/>
      <c r="K67" s="100"/>
    </row>
    <row r="68" spans="1:11" x14ac:dyDescent="0.25">
      <c r="E68" s="162"/>
      <c r="F68" s="100"/>
      <c r="G68" s="161"/>
      <c r="H68" s="161"/>
      <c r="I68" s="161"/>
      <c r="J68" s="161"/>
      <c r="K68" s="100"/>
    </row>
    <row r="69" spans="1:11" x14ac:dyDescent="0.25">
      <c r="E69" s="162"/>
      <c r="F69" s="100"/>
      <c r="G69" s="161"/>
      <c r="H69" s="161"/>
      <c r="I69" s="161"/>
      <c r="J69" s="161"/>
      <c r="K69" s="100"/>
    </row>
    <row r="70" spans="1:11" x14ac:dyDescent="0.25">
      <c r="E70" s="162"/>
      <c r="F70" s="100"/>
      <c r="G70" s="161"/>
      <c r="H70" s="161"/>
      <c r="I70" s="161"/>
      <c r="J70" s="161"/>
      <c r="K70" s="100"/>
    </row>
    <row r="71" spans="1:11" x14ac:dyDescent="0.25">
      <c r="E71" s="162"/>
      <c r="F71" s="100"/>
      <c r="G71" s="161"/>
      <c r="H71" s="161"/>
      <c r="I71" s="161"/>
      <c r="J71" s="161"/>
      <c r="K71" s="100"/>
    </row>
    <row r="72" spans="1:11" x14ac:dyDescent="0.25">
      <c r="E72" s="162"/>
      <c r="F72" s="100"/>
      <c r="G72" s="161"/>
      <c r="H72" s="161"/>
      <c r="I72" s="161"/>
      <c r="J72" s="161"/>
      <c r="K72" s="100"/>
    </row>
    <row r="73" spans="1:11" x14ac:dyDescent="0.25">
      <c r="E73" s="162"/>
      <c r="F73" s="100"/>
      <c r="G73" s="161"/>
      <c r="H73" s="161"/>
      <c r="I73" s="161"/>
      <c r="J73" s="161"/>
      <c r="K73" s="100"/>
    </row>
    <row r="74" spans="1:11" x14ac:dyDescent="0.25">
      <c r="E74" s="162"/>
      <c r="F74" s="100"/>
      <c r="G74" s="161"/>
      <c r="H74" s="161"/>
      <c r="I74" s="161"/>
      <c r="J74" s="161"/>
      <c r="K74" s="100"/>
    </row>
    <row r="75" spans="1:11" x14ac:dyDescent="0.25">
      <c r="E75" s="162"/>
      <c r="F75" s="100"/>
      <c r="G75" s="161"/>
      <c r="H75" s="161"/>
      <c r="I75" s="161"/>
      <c r="J75" s="161"/>
      <c r="K75" s="100"/>
    </row>
    <row r="76" spans="1:11" x14ac:dyDescent="0.25">
      <c r="A76" s="27"/>
      <c r="B76" s="27"/>
      <c r="C76" s="225"/>
      <c r="D76" s="225"/>
      <c r="E76" s="225"/>
      <c r="F76" s="28"/>
      <c r="G76" s="161"/>
      <c r="H76" s="161"/>
      <c r="I76" s="161"/>
      <c r="J76" s="161"/>
      <c r="K76" s="100"/>
    </row>
    <row r="77" spans="1:11" x14ac:dyDescent="0.25">
      <c r="J77"/>
      <c r="K77" s="47"/>
    </row>
    <row r="78" spans="1:11" x14ac:dyDescent="0.25">
      <c r="J78"/>
      <c r="K78" s="47"/>
    </row>
    <row r="79" spans="1:11" x14ac:dyDescent="0.25">
      <c r="J79"/>
      <c r="K79" s="47"/>
    </row>
    <row r="80" spans="1:11" x14ac:dyDescent="0.25">
      <c r="J80"/>
      <c r="K80" s="47"/>
    </row>
    <row r="81" spans="1:11" x14ac:dyDescent="0.25">
      <c r="J81"/>
      <c r="K81" s="47"/>
    </row>
    <row r="82" spans="1:11" x14ac:dyDescent="0.25">
      <c r="J82"/>
      <c r="K82" s="47"/>
    </row>
    <row r="83" spans="1:11" x14ac:dyDescent="0.25">
      <c r="J83"/>
      <c r="K83" s="47"/>
    </row>
    <row r="84" spans="1:11" x14ac:dyDescent="0.25">
      <c r="J84"/>
      <c r="K84" s="47"/>
    </row>
    <row r="85" spans="1:11" x14ac:dyDescent="0.25">
      <c r="J85"/>
      <c r="K85" s="47"/>
    </row>
    <row r="86" spans="1:11" x14ac:dyDescent="0.25">
      <c r="G86" s="890"/>
      <c r="J86"/>
      <c r="K86" s="47"/>
    </row>
    <row r="87" spans="1:11" x14ac:dyDescent="0.25">
      <c r="J87"/>
      <c r="K87" s="47"/>
    </row>
    <row r="88" spans="1:11" x14ac:dyDescent="0.25">
      <c r="J88"/>
      <c r="K88" s="47"/>
    </row>
    <row r="89" spans="1:11" x14ac:dyDescent="0.25">
      <c r="J89"/>
      <c r="K89" s="47"/>
    </row>
    <row r="90" spans="1:11" x14ac:dyDescent="0.25">
      <c r="J90"/>
      <c r="K90" s="47"/>
    </row>
    <row r="91" spans="1:11" x14ac:dyDescent="0.25">
      <c r="A91" s="28"/>
      <c r="B91" s="28"/>
      <c r="C91" s="727"/>
      <c r="D91" s="727"/>
      <c r="E91" s="727"/>
      <c r="F91" s="28"/>
      <c r="G91" s="161"/>
      <c r="H91" s="161"/>
      <c r="I91" s="161"/>
      <c r="J91" s="161"/>
      <c r="K91" s="100"/>
    </row>
    <row r="92" spans="1:11" x14ac:dyDescent="0.25">
      <c r="E92" s="161"/>
      <c r="F92" s="100"/>
      <c r="G92" s="161"/>
      <c r="H92" s="161"/>
      <c r="I92" s="161"/>
      <c r="J92" s="161"/>
      <c r="K92" s="100"/>
    </row>
    <row r="93" spans="1:11" x14ac:dyDescent="0.25">
      <c r="E93" s="161"/>
      <c r="F93" s="100"/>
      <c r="G93" s="161"/>
      <c r="H93" s="161"/>
      <c r="I93" s="161"/>
      <c r="J93" s="161"/>
      <c r="K93" s="100"/>
    </row>
    <row r="94" spans="1:11" x14ac:dyDescent="0.25">
      <c r="E94" s="161"/>
      <c r="F94" s="100"/>
      <c r="G94" s="161"/>
      <c r="H94" s="161"/>
      <c r="I94" s="161"/>
      <c r="J94" s="161"/>
      <c r="K94" s="100"/>
    </row>
    <row r="95" spans="1:11" x14ac:dyDescent="0.25">
      <c r="E95" s="161"/>
      <c r="F95" s="100"/>
      <c r="G95" s="161"/>
      <c r="H95" s="161"/>
      <c r="I95" s="161"/>
      <c r="J95" s="161"/>
      <c r="K95" s="100"/>
    </row>
    <row r="96" spans="1:11" x14ac:dyDescent="0.25">
      <c r="E96" s="161"/>
      <c r="F96" s="100"/>
      <c r="G96" s="161"/>
      <c r="H96" s="161"/>
      <c r="I96" s="161"/>
      <c r="J96" s="161"/>
      <c r="K96" s="100"/>
    </row>
    <row r="97" spans="1:11" x14ac:dyDescent="0.25">
      <c r="E97" s="161"/>
      <c r="F97" s="100"/>
      <c r="G97" s="161"/>
      <c r="H97" s="161"/>
      <c r="I97" s="161"/>
      <c r="J97" s="161"/>
      <c r="K97" s="100"/>
    </row>
    <row r="98" spans="1:11" x14ac:dyDescent="0.25">
      <c r="E98" s="161"/>
      <c r="F98" s="100"/>
      <c r="G98" s="161"/>
      <c r="H98" s="161"/>
      <c r="I98" s="161"/>
      <c r="J98" s="161"/>
      <c r="K98" s="100"/>
    </row>
    <row r="99" spans="1:11" x14ac:dyDescent="0.25">
      <c r="E99" s="161"/>
      <c r="F99" s="100"/>
      <c r="G99" s="161"/>
      <c r="H99" s="161"/>
      <c r="I99" s="161"/>
      <c r="J99" s="161"/>
      <c r="K99" s="100"/>
    </row>
    <row r="100" spans="1:11" x14ac:dyDescent="0.25">
      <c r="E100" s="161"/>
      <c r="F100" s="100"/>
      <c r="G100" s="161"/>
      <c r="H100" s="161"/>
      <c r="I100" s="161"/>
      <c r="J100" s="161"/>
      <c r="K100" s="100"/>
    </row>
    <row r="101" spans="1:11" x14ac:dyDescent="0.25">
      <c r="A101" s="27"/>
      <c r="B101" s="27"/>
      <c r="C101" s="225"/>
      <c r="D101" s="6"/>
      <c r="E101" s="161"/>
      <c r="F101" s="100"/>
      <c r="G101" s="161"/>
      <c r="H101" s="161"/>
      <c r="I101" s="161"/>
      <c r="J101" s="161"/>
      <c r="K101" s="100"/>
    </row>
    <row r="113" spans="1:9" x14ac:dyDescent="0.25">
      <c r="A113" s="278"/>
      <c r="B113" s="115"/>
      <c r="C113" s="728"/>
      <c r="D113" s="162"/>
      <c r="E113" s="162"/>
      <c r="F113" s="2"/>
      <c r="G113" s="162"/>
      <c r="H113" s="162"/>
      <c r="I113" s="162"/>
    </row>
    <row r="114" spans="1:9" x14ac:dyDescent="0.25">
      <c r="C114" s="569"/>
      <c r="E114" s="209"/>
    </row>
    <row r="127" spans="1:9" x14ac:dyDescent="0.25">
      <c r="A127" s="27"/>
      <c r="B127" s="27"/>
      <c r="C127" s="225"/>
    </row>
    <row r="142" spans="1:4" x14ac:dyDescent="0.25">
      <c r="A142" s="2"/>
      <c r="B142" s="2"/>
      <c r="C142" s="162"/>
      <c r="D142" s="162"/>
    </row>
  </sheetData>
  <sheetProtection selectLockedCells="1"/>
  <mergeCells count="1">
    <mergeCell ref="A1:K1"/>
  </mergeCells>
  <dataValidations count="1">
    <dataValidation type="whole" allowBlank="1" showInputMessage="1" showErrorMessage="1" error="Enter Whole Number" sqref="G86" xr:uid="{00000000-0002-0000-0600-000000000000}">
      <formula1>0</formula1>
      <formula2>10000000</formula2>
    </dataValidation>
  </dataValidations>
  <pageMargins left="0.7" right="0.7" top="0.75" bottom="0.75" header="0.3" footer="0.3"/>
  <pageSetup orientation="landscape"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0"/>
  <dimension ref="A1:CR222"/>
  <sheetViews>
    <sheetView showGridLines="0" showZeros="0" topLeftCell="A108" zoomScaleNormal="100" zoomScaleSheetLayoutView="80" zoomScalePageLayoutView="40" workbookViewId="0">
      <selection activeCell="BZ183" sqref="BZ183"/>
    </sheetView>
  </sheetViews>
  <sheetFormatPr defaultRowHeight="15" x14ac:dyDescent="0.25"/>
  <cols>
    <col min="1" max="1" width="26.7109375" customWidth="1"/>
    <col min="2" max="2" width="8.42578125" style="3" customWidth="1"/>
    <col min="3" max="3" width="0.85546875" style="99" customWidth="1"/>
    <col min="4" max="4" width="8.42578125" style="3" hidden="1" customWidth="1"/>
    <col min="5" max="5" width="6.42578125" style="3" customWidth="1"/>
    <col min="6" max="6" width="12.28515625" style="3" customWidth="1"/>
    <col min="7" max="8" width="4.42578125" hidden="1" customWidth="1"/>
    <col min="9" max="9" width="10" customWidth="1"/>
    <col min="10" max="10" width="11" customWidth="1"/>
    <col min="11" max="12" width="10" customWidth="1"/>
    <col min="13" max="13" width="10" style="38" customWidth="1"/>
    <col min="14" max="14" width="0.7109375" customWidth="1"/>
    <col min="15" max="20" width="10.140625" hidden="1" customWidth="1"/>
    <col min="21" max="21" width="10.140625" style="38" hidden="1" customWidth="1"/>
    <col min="22" max="61" width="10.140625" hidden="1" customWidth="1"/>
    <col min="62" max="75" width="9.140625" hidden="1" customWidth="1"/>
    <col min="76" max="76" width="20.42578125" customWidth="1"/>
    <col min="77" max="77" width="14.7109375" customWidth="1"/>
    <col min="78" max="78" width="14.7109375" style="2078" customWidth="1"/>
    <col min="79" max="79" width="9.140625" customWidth="1"/>
    <col min="80" max="80" width="9.42578125" bestFit="1" customWidth="1"/>
    <col min="81" max="81" width="7.5703125" bestFit="1" customWidth="1"/>
    <col min="82" max="82" width="6" bestFit="1" customWidth="1"/>
    <col min="83" max="83" width="7.140625" bestFit="1" customWidth="1"/>
    <col min="84" max="84" width="5.7109375" customWidth="1"/>
    <col min="87" max="87" width="5.7109375" customWidth="1"/>
    <col min="88" max="88" width="6.42578125" bestFit="1" customWidth="1"/>
    <col min="90" max="90" width="10" bestFit="1" customWidth="1"/>
    <col min="91" max="91" width="6.42578125" bestFit="1" customWidth="1"/>
    <col min="93" max="93" width="8.28515625" customWidth="1"/>
    <col min="94" max="94" width="8.140625" customWidth="1"/>
    <col min="96" max="96" width="10.28515625" customWidth="1"/>
  </cols>
  <sheetData>
    <row r="1" spans="1:78" ht="35.25" customHeight="1" x14ac:dyDescent="0.25">
      <c r="A1" s="1455"/>
      <c r="B1" s="2751" t="s">
        <v>119</v>
      </c>
      <c r="C1" s="2751"/>
      <c r="D1" s="2751"/>
      <c r="E1" s="2751"/>
      <c r="F1" s="2751"/>
      <c r="G1" s="2751"/>
      <c r="H1" s="2751"/>
      <c r="I1" s="2751"/>
      <c r="J1" s="2751"/>
      <c r="K1" s="2751"/>
      <c r="L1" s="2751"/>
      <c r="M1" s="2751"/>
      <c r="N1" s="858"/>
      <c r="O1" s="852"/>
      <c r="P1" s="852"/>
      <c r="Q1" s="853"/>
      <c r="R1" s="853"/>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770"/>
      <c r="BA1" s="774"/>
      <c r="BB1" s="774"/>
      <c r="BC1" s="774"/>
      <c r="BD1" s="774"/>
      <c r="BE1" s="775"/>
      <c r="BY1" s="1190">
        <f>'Cover Sheet and Summary'!M4</f>
        <v>1</v>
      </c>
      <c r="BZ1" s="1190"/>
    </row>
    <row r="2" spans="1:78" ht="35.25" customHeight="1" thickBot="1" x14ac:dyDescent="0.3">
      <c r="A2" s="1461"/>
      <c r="B2" s="2626" t="s">
        <v>120</v>
      </c>
      <c r="C2" s="2626"/>
      <c r="D2" s="2626"/>
      <c r="E2" s="2626"/>
      <c r="F2" s="2626"/>
      <c r="G2" s="2626"/>
      <c r="H2" s="2626"/>
      <c r="I2" s="2626"/>
      <c r="J2" s="2626"/>
      <c r="K2" s="2626"/>
      <c r="L2" s="2626"/>
      <c r="M2" s="2626"/>
      <c r="N2" s="859"/>
      <c r="O2" s="854"/>
      <c r="P2" s="854"/>
      <c r="Q2" s="853"/>
      <c r="R2" s="853"/>
      <c r="S2" s="230"/>
      <c r="T2" s="230"/>
      <c r="U2" s="230"/>
      <c r="V2" s="230"/>
      <c r="W2" s="230"/>
      <c r="X2" s="230"/>
      <c r="Y2" s="230"/>
      <c r="Z2" s="230"/>
      <c r="AA2" s="230"/>
      <c r="AB2" s="230"/>
      <c r="AC2" s="230"/>
      <c r="AD2" s="230"/>
      <c r="AE2" s="230"/>
      <c r="AF2" s="230"/>
      <c r="AG2" s="230"/>
      <c r="AH2" s="230"/>
      <c r="AI2" s="230"/>
      <c r="AJ2" s="230"/>
      <c r="AK2" s="230"/>
      <c r="AL2" s="230"/>
      <c r="AM2" s="230"/>
      <c r="AN2" s="230"/>
      <c r="AO2" s="230"/>
      <c r="AP2" s="230"/>
      <c r="AQ2" s="230"/>
      <c r="AR2" s="230"/>
      <c r="AS2" s="230"/>
      <c r="AT2" s="230"/>
      <c r="AU2" s="230"/>
      <c r="AV2" s="230"/>
      <c r="AW2" s="230"/>
      <c r="AX2" s="230"/>
      <c r="AY2" s="230"/>
      <c r="AZ2" s="776"/>
      <c r="BA2" s="776"/>
      <c r="BB2" s="776"/>
      <c r="BC2" s="776"/>
      <c r="BD2" s="776"/>
      <c r="BE2" s="777"/>
    </row>
    <row r="3" spans="1:78" ht="35.25" hidden="1" customHeight="1" thickBot="1" x14ac:dyDescent="0.3">
      <c r="A3" s="1419"/>
      <c r="B3" s="2014"/>
      <c r="C3" s="2014"/>
      <c r="D3" s="2014"/>
      <c r="E3" s="2014"/>
      <c r="F3" s="2014"/>
      <c r="G3" s="2014"/>
      <c r="H3" s="2014"/>
      <c r="I3" s="2014"/>
      <c r="J3" s="2014"/>
      <c r="K3" s="2014"/>
      <c r="L3" s="2014"/>
      <c r="M3" s="2014"/>
      <c r="N3" s="2015"/>
      <c r="O3" s="854"/>
      <c r="P3" s="854"/>
      <c r="Q3" s="853"/>
      <c r="R3" s="853"/>
      <c r="S3" s="2016"/>
      <c r="T3" s="2016"/>
      <c r="U3" s="2016"/>
      <c r="V3" s="2016"/>
      <c r="W3" s="2016"/>
      <c r="X3" s="2016"/>
      <c r="Y3" s="2016"/>
      <c r="Z3" s="2016"/>
      <c r="AA3" s="2016"/>
      <c r="AB3" s="2016"/>
      <c r="AC3" s="2016"/>
      <c r="AD3" s="2016"/>
      <c r="AE3" s="2016"/>
      <c r="AF3" s="2016"/>
      <c r="AG3" s="2016"/>
      <c r="AH3" s="2016"/>
      <c r="AI3" s="2016"/>
      <c r="AJ3" s="2016"/>
      <c r="AK3" s="2016"/>
      <c r="AL3" s="2016"/>
      <c r="AM3" s="230"/>
      <c r="AN3" s="2016"/>
      <c r="AO3" s="2016"/>
      <c r="AP3" s="2016"/>
      <c r="AQ3" s="2016"/>
      <c r="AR3" s="2016"/>
      <c r="AS3" s="2016"/>
      <c r="AT3" s="2016"/>
      <c r="AU3" s="2016"/>
      <c r="AV3" s="2016"/>
      <c r="AW3" s="2016"/>
      <c r="AX3" s="2016"/>
      <c r="AY3" s="2016"/>
      <c r="AZ3" s="770"/>
      <c r="BA3" s="770"/>
      <c r="BB3" s="770"/>
      <c r="BC3" s="770"/>
      <c r="BD3" s="770"/>
      <c r="BE3" s="770"/>
    </row>
    <row r="4" spans="1:78" s="2" customFormat="1" ht="21.75" customHeight="1" thickBot="1" x14ac:dyDescent="0.3">
      <c r="A4" s="1419"/>
      <c r="B4" s="1254"/>
      <c r="C4" s="1254"/>
      <c r="D4" s="1254"/>
      <c r="E4" s="1254"/>
      <c r="F4" s="1254"/>
      <c r="G4" s="1254"/>
      <c r="H4" s="1254"/>
      <c r="I4" s="1254"/>
      <c r="J4" s="1254"/>
      <c r="K4" s="1254"/>
      <c r="L4" s="1254"/>
      <c r="M4" s="1254"/>
      <c r="N4" s="860"/>
      <c r="O4" s="837"/>
      <c r="P4" s="837"/>
      <c r="Q4" s="837"/>
      <c r="R4" s="837"/>
      <c r="S4" s="226"/>
      <c r="T4" s="226"/>
      <c r="U4" s="226"/>
      <c r="V4" s="226"/>
      <c r="W4" s="226"/>
      <c r="X4" s="226"/>
      <c r="Y4" s="226"/>
      <c r="Z4" s="226"/>
      <c r="AA4" s="226"/>
      <c r="AB4" s="226"/>
      <c r="AC4" s="226"/>
      <c r="AD4" s="226"/>
      <c r="AE4" s="226"/>
      <c r="AF4" s="792" t="s">
        <v>143</v>
      </c>
      <c r="AG4" s="824" t="s">
        <v>144</v>
      </c>
      <c r="AH4" s="824" t="s">
        <v>143</v>
      </c>
      <c r="AI4" s="825" t="s">
        <v>144</v>
      </c>
      <c r="AJ4" s="828"/>
      <c r="AK4" s="833"/>
      <c r="AL4" s="830"/>
      <c r="AM4" s="834"/>
      <c r="AN4" s="52"/>
      <c r="AO4" s="226"/>
      <c r="AP4" s="226"/>
      <c r="AQ4" s="226"/>
      <c r="AR4" s="226"/>
      <c r="AS4" s="226"/>
      <c r="AT4" s="226"/>
      <c r="AU4" s="226"/>
      <c r="AV4" s="226"/>
      <c r="AW4" s="226"/>
      <c r="AX4" s="226"/>
      <c r="AY4" s="226"/>
      <c r="AZ4" s="226"/>
      <c r="BA4" s="226"/>
      <c r="BB4" s="226"/>
      <c r="BC4" s="226"/>
      <c r="BD4" s="226"/>
      <c r="BE4" s="226"/>
      <c r="BF4" s="837"/>
      <c r="BG4" s="837"/>
      <c r="BH4" s="837"/>
      <c r="BI4" s="837"/>
      <c r="BJ4" s="837"/>
      <c r="BK4" s="837"/>
      <c r="BL4" s="837"/>
      <c r="BM4" s="837"/>
      <c r="BN4" s="837"/>
      <c r="BO4" s="837"/>
      <c r="BP4" s="837"/>
      <c r="BQ4" s="100"/>
      <c r="BR4" s="100"/>
      <c r="BS4" s="100"/>
      <c r="BT4" s="838"/>
      <c r="BU4" s="838"/>
      <c r="BV4" s="838"/>
      <c r="BW4" s="839"/>
      <c r="BX4" s="2300" t="s">
        <v>323</v>
      </c>
    </row>
    <row r="5" spans="1:78" ht="21" customHeight="1" thickBot="1" x14ac:dyDescent="0.3">
      <c r="A5" s="1699" t="s">
        <v>116</v>
      </c>
      <c r="B5" s="2757">
        <f>'Cover Sheet and Summary'!B5:I5</f>
        <v>0</v>
      </c>
      <c r="C5" s="2758"/>
      <c r="D5" s="2758"/>
      <c r="E5" s="2758"/>
      <c r="F5" s="2758"/>
      <c r="G5" s="2758"/>
      <c r="H5" s="2758"/>
      <c r="I5" s="2758"/>
      <c r="J5" s="2758"/>
      <c r="K5" s="2758"/>
      <c r="L5" s="2758"/>
      <c r="M5" s="2758"/>
      <c r="N5" s="861"/>
      <c r="O5" s="855"/>
      <c r="P5" s="855"/>
      <c r="Q5" s="855"/>
      <c r="R5" s="855"/>
      <c r="S5" s="471"/>
      <c r="T5" s="471"/>
      <c r="U5" s="471"/>
      <c r="V5" s="471"/>
      <c r="W5" s="471"/>
      <c r="X5" s="471"/>
      <c r="Y5" s="471"/>
      <c r="Z5" s="471"/>
      <c r="AA5" s="471"/>
      <c r="AB5" s="471"/>
      <c r="AC5" s="2704" t="s">
        <v>192</v>
      </c>
      <c r="AD5" s="2705"/>
      <c r="AE5" s="2706"/>
      <c r="AF5" s="793">
        <v>1</v>
      </c>
      <c r="AG5" s="793">
        <v>2012</v>
      </c>
      <c r="AH5" s="794">
        <v>12</v>
      </c>
      <c r="AI5" s="794">
        <v>2013</v>
      </c>
      <c r="AJ5" s="829"/>
      <c r="AK5" s="2657"/>
      <c r="AL5" s="2658"/>
      <c r="AM5" s="428"/>
      <c r="AN5" s="52"/>
      <c r="AO5" s="524"/>
      <c r="AP5" s="524"/>
      <c r="AQ5" s="524"/>
      <c r="AR5" s="52"/>
      <c r="AS5" s="52"/>
      <c r="AT5" s="52"/>
      <c r="AU5" s="52"/>
      <c r="AV5" s="52"/>
      <c r="AW5" s="52"/>
      <c r="AX5" s="52"/>
      <c r="AY5" s="52"/>
      <c r="AZ5" s="52"/>
      <c r="BA5" s="52"/>
      <c r="BB5" s="52"/>
      <c r="BC5" s="52"/>
      <c r="BD5" s="52"/>
      <c r="BE5" s="52"/>
      <c r="BF5" s="100"/>
      <c r="BG5" s="100"/>
      <c r="BH5" s="100"/>
      <c r="BI5" s="100"/>
      <c r="BJ5" s="100"/>
      <c r="BK5" s="100"/>
      <c r="BL5" s="100"/>
      <c r="BM5" s="100"/>
      <c r="BN5" s="100"/>
      <c r="BO5" s="100"/>
      <c r="BP5" s="100"/>
      <c r="BQ5" s="100"/>
      <c r="BR5" s="100"/>
      <c r="BS5" s="100"/>
      <c r="BT5" s="838"/>
      <c r="BU5" s="838"/>
      <c r="BV5" s="838"/>
      <c r="BW5" s="839"/>
      <c r="BX5" s="2301" t="s">
        <v>324</v>
      </c>
    </row>
    <row r="6" spans="1:78" ht="19.5" customHeight="1" thickBot="1" x14ac:dyDescent="0.3">
      <c r="A6" s="1700" t="s">
        <v>117</v>
      </c>
      <c r="B6" s="2873">
        <f>'Cover Sheet and Summary'!B6:G6</f>
        <v>0</v>
      </c>
      <c r="C6" s="2874"/>
      <c r="D6" s="2874"/>
      <c r="E6" s="2874"/>
      <c r="F6" s="2874"/>
      <c r="G6" s="2875"/>
      <c r="H6" s="1970"/>
      <c r="I6" s="1701" t="s">
        <v>118</v>
      </c>
      <c r="J6" s="2873">
        <f>'Cover Sheet and Summary'!I6</f>
        <v>0</v>
      </c>
      <c r="K6" s="2874"/>
      <c r="L6" s="2874"/>
      <c r="M6" s="2874"/>
      <c r="N6" s="862"/>
      <c r="O6" s="856"/>
      <c r="P6" s="856"/>
      <c r="Q6" s="856"/>
      <c r="R6" s="856"/>
      <c r="S6" s="817"/>
      <c r="T6" s="817"/>
      <c r="U6" s="817"/>
      <c r="V6" s="817"/>
      <c r="W6" s="817"/>
      <c r="X6" s="817"/>
      <c r="Y6" s="817"/>
      <c r="Z6" s="817"/>
      <c r="AA6" s="817"/>
      <c r="AB6" s="817"/>
      <c r="AC6" s="2707"/>
      <c r="AD6" s="2708"/>
      <c r="AE6" s="2709"/>
      <c r="AF6" s="818"/>
      <c r="AG6" s="793"/>
      <c r="AH6" s="794"/>
      <c r="AI6" s="794"/>
      <c r="AJ6" s="829"/>
      <c r="AK6" s="2659"/>
      <c r="AL6" s="2660"/>
      <c r="AM6" s="430"/>
      <c r="AN6" s="52"/>
      <c r="AO6" s="524"/>
      <c r="AP6" s="524"/>
      <c r="AQ6" s="524"/>
      <c r="AR6" s="52"/>
      <c r="AS6" s="52"/>
      <c r="AT6" s="52"/>
      <c r="AU6" s="52"/>
      <c r="AV6" s="52"/>
      <c r="AW6" s="52"/>
      <c r="AX6" s="52"/>
      <c r="AY6" s="52"/>
      <c r="AZ6" s="52"/>
      <c r="BA6" s="52"/>
      <c r="BB6" s="52"/>
      <c r="BC6" s="52"/>
      <c r="BD6" s="52"/>
      <c r="BE6" s="52"/>
      <c r="BF6" s="100"/>
      <c r="BG6" s="100"/>
      <c r="BH6" s="100"/>
      <c r="BI6" s="100"/>
      <c r="BJ6" s="100"/>
      <c r="BK6" s="100"/>
      <c r="BL6" s="100"/>
      <c r="BM6" s="100"/>
      <c r="BN6" s="100"/>
      <c r="BO6" s="100"/>
      <c r="BP6" s="100"/>
      <c r="BQ6" s="100"/>
      <c r="BR6" s="100"/>
      <c r="BS6" s="100"/>
      <c r="BT6" s="838"/>
      <c r="BU6" s="838"/>
      <c r="BV6" s="838"/>
      <c r="BW6" s="839"/>
    </row>
    <row r="7" spans="1:78" ht="21.75" hidden="1" customHeight="1" thickBot="1" x14ac:dyDescent="0.3">
      <c r="A7" s="1421"/>
      <c r="B7" s="1257"/>
      <c r="C7" s="1257"/>
      <c r="D7" s="1257"/>
      <c r="E7" s="1257"/>
      <c r="F7" s="1257"/>
      <c r="G7" s="1258"/>
      <c r="H7" s="1258"/>
      <c r="I7" s="1566"/>
      <c r="J7" s="1567"/>
      <c r="K7" s="1566"/>
      <c r="L7" s="1566"/>
      <c r="M7" s="1566"/>
      <c r="N7" s="863"/>
      <c r="O7" s="857"/>
      <c r="P7" s="857"/>
      <c r="Q7" s="857"/>
      <c r="R7" s="857"/>
      <c r="S7" s="819"/>
      <c r="T7" s="819"/>
      <c r="U7" s="819"/>
      <c r="V7" s="819"/>
      <c r="W7" s="819"/>
      <c r="X7" s="819"/>
      <c r="Y7" s="819"/>
      <c r="Z7" s="819"/>
      <c r="AA7" s="819"/>
      <c r="AB7" s="819"/>
      <c r="AC7" s="2704"/>
      <c r="AD7" s="2705"/>
      <c r="AE7" s="2706"/>
      <c r="AF7" s="793"/>
      <c r="AG7" s="793"/>
      <c r="AH7" s="794"/>
      <c r="AI7" s="794"/>
      <c r="AJ7" s="829"/>
      <c r="AK7" s="2661"/>
      <c r="AL7" s="2662"/>
      <c r="AM7" s="429"/>
      <c r="AN7" s="52"/>
      <c r="AO7" s="454"/>
      <c r="AP7" s="454"/>
      <c r="AQ7" s="454"/>
      <c r="AR7" s="52"/>
      <c r="AS7" s="52"/>
      <c r="AT7" s="52"/>
      <c r="AU7" s="52"/>
      <c r="AV7" s="52"/>
      <c r="AW7" s="52"/>
      <c r="AX7" s="52"/>
      <c r="AY7" s="52"/>
      <c r="AZ7" s="52"/>
      <c r="BA7" s="52"/>
      <c r="BB7" s="52"/>
      <c r="BC7" s="52"/>
      <c r="BD7" s="52"/>
      <c r="BE7" s="52"/>
      <c r="BF7" s="100"/>
      <c r="BG7" s="100"/>
      <c r="BH7" s="100"/>
      <c r="BI7" s="100"/>
      <c r="BJ7" s="100"/>
      <c r="BK7" s="100"/>
      <c r="BL7" s="100"/>
      <c r="BM7" s="100"/>
      <c r="BN7" s="100"/>
      <c r="BO7" s="100"/>
      <c r="BP7" s="100"/>
      <c r="BQ7" s="100"/>
      <c r="BR7" s="100"/>
      <c r="BS7" s="100"/>
      <c r="BT7" s="838"/>
      <c r="BU7" s="838"/>
      <c r="BV7" s="838"/>
      <c r="BW7" s="839"/>
    </row>
    <row r="8" spans="1:78" ht="18" hidden="1" customHeight="1" x14ac:dyDescent="0.25">
      <c r="A8" s="1465" t="s">
        <v>0</v>
      </c>
      <c r="B8" s="2870" t="s">
        <v>1</v>
      </c>
      <c r="C8" s="1568"/>
      <c r="D8" s="1257"/>
      <c r="E8" s="1257"/>
      <c r="F8" s="1257"/>
      <c r="G8" s="1258"/>
      <c r="H8" s="1258"/>
      <c r="I8" s="1258"/>
      <c r="J8" s="1425"/>
      <c r="K8" s="1426"/>
      <c r="L8" s="1426"/>
      <c r="M8" s="1426"/>
      <c r="N8" s="864"/>
      <c r="O8" s="846"/>
      <c r="P8" s="846"/>
      <c r="Q8" s="846"/>
      <c r="R8" s="846"/>
      <c r="S8" s="781"/>
      <c r="T8" s="781"/>
      <c r="U8" s="781"/>
      <c r="V8" s="781"/>
      <c r="W8" s="781"/>
      <c r="X8" s="781"/>
      <c r="Y8" s="781"/>
      <c r="Z8" s="781"/>
      <c r="AA8" s="781"/>
      <c r="AB8" s="781"/>
      <c r="AC8" s="2707"/>
      <c r="AD8" s="2708"/>
      <c r="AE8" s="2709"/>
      <c r="AF8" s="818"/>
      <c r="AG8" s="793"/>
      <c r="AH8" s="794"/>
      <c r="AI8" s="793"/>
      <c r="AJ8" s="52"/>
      <c r="AK8" s="52"/>
      <c r="AL8" s="52"/>
      <c r="AM8" s="52"/>
      <c r="AN8" s="52"/>
      <c r="AO8" s="52"/>
      <c r="AP8" s="52"/>
      <c r="AQ8" s="52"/>
      <c r="AR8" s="52"/>
      <c r="AS8" s="52"/>
      <c r="AT8" s="52"/>
      <c r="AU8" s="52"/>
      <c r="AV8" s="52"/>
      <c r="AW8" s="52"/>
      <c r="AX8" s="52"/>
      <c r="AY8" s="52"/>
      <c r="AZ8" s="52"/>
      <c r="BA8" s="52"/>
      <c r="BB8" s="52"/>
      <c r="BC8" s="52"/>
      <c r="BD8" s="52"/>
      <c r="BE8" s="52"/>
      <c r="BF8" s="100"/>
      <c r="BG8" s="100"/>
      <c r="BH8" s="100"/>
      <c r="BI8" s="100"/>
      <c r="BJ8" s="100"/>
      <c r="BK8" s="100"/>
      <c r="BL8" s="100"/>
      <c r="BM8" s="100"/>
      <c r="BN8" s="100"/>
      <c r="BO8" s="100"/>
      <c r="BP8" s="100"/>
      <c r="BQ8" s="100"/>
      <c r="BR8" s="838"/>
      <c r="BS8" s="838"/>
      <c r="BT8" s="838"/>
      <c r="BU8" s="838"/>
      <c r="BV8" s="838"/>
      <c r="BW8" s="839"/>
    </row>
    <row r="9" spans="1:78" ht="15" hidden="1" customHeight="1" x14ac:dyDescent="0.35">
      <c r="A9" s="1466"/>
      <c r="B9" s="2871"/>
      <c r="C9" s="1569"/>
      <c r="D9" s="1257"/>
      <c r="E9" s="1257"/>
      <c r="F9" s="1257"/>
      <c r="G9" s="1427" t="s">
        <v>2</v>
      </c>
      <c r="H9" s="1427"/>
      <c r="I9" s="1427" t="s">
        <v>1</v>
      </c>
      <c r="J9" s="1427" t="s">
        <v>122</v>
      </c>
      <c r="K9" s="1428" t="s">
        <v>123</v>
      </c>
      <c r="L9" s="1428"/>
      <c r="M9" s="1428"/>
      <c r="N9" s="865"/>
      <c r="O9" s="847"/>
      <c r="P9" s="847"/>
      <c r="Q9" s="847"/>
      <c r="R9" s="847"/>
      <c r="S9" s="151"/>
      <c r="T9" s="151"/>
      <c r="U9" s="151"/>
      <c r="V9" s="151"/>
      <c r="W9" s="151"/>
      <c r="X9" s="151"/>
      <c r="Y9" s="151"/>
      <c r="Z9" s="151"/>
      <c r="AA9" s="151"/>
      <c r="AB9" s="151"/>
      <c r="AC9" s="151"/>
      <c r="AD9" s="151"/>
      <c r="AE9" s="151"/>
      <c r="AF9" s="151"/>
      <c r="AG9" s="151"/>
      <c r="AH9" s="794"/>
      <c r="AI9" s="151"/>
      <c r="AJ9" s="151"/>
      <c r="AK9" s="151"/>
      <c r="AL9" s="151"/>
      <c r="AM9" s="151"/>
      <c r="AN9" s="151"/>
      <c r="AO9" s="151"/>
      <c r="AP9" s="151"/>
      <c r="AQ9" s="52"/>
      <c r="AR9" s="52"/>
      <c r="AS9" s="52"/>
      <c r="AT9" s="52"/>
      <c r="AU9" s="52"/>
      <c r="AV9" s="52"/>
      <c r="AW9" s="52"/>
      <c r="AX9" s="52"/>
      <c r="AY9" s="52"/>
      <c r="AZ9" s="52"/>
      <c r="BA9" s="52"/>
      <c r="BB9" s="52"/>
      <c r="BC9" s="52"/>
      <c r="BD9" s="52"/>
      <c r="BE9" s="52"/>
      <c r="BF9" s="100"/>
      <c r="BG9" s="100"/>
      <c r="BH9" s="100"/>
      <c r="BI9" s="100"/>
      <c r="BJ9" s="100"/>
      <c r="BK9" s="100"/>
      <c r="BL9" s="100"/>
      <c r="BM9" s="100"/>
      <c r="BN9" s="100"/>
      <c r="BO9" s="100"/>
      <c r="BP9" s="100"/>
      <c r="BQ9" s="100"/>
      <c r="BR9" s="838"/>
      <c r="BS9" s="838"/>
      <c r="BT9" s="838"/>
      <c r="BU9" s="838"/>
      <c r="BV9" s="838"/>
      <c r="BW9" s="839"/>
    </row>
    <row r="10" spans="1:78" ht="21.75" hidden="1" thickBot="1" x14ac:dyDescent="0.4">
      <c r="A10" s="1421"/>
      <c r="B10" s="2872"/>
      <c r="C10" s="1569"/>
      <c r="D10" s="1257"/>
      <c r="E10" s="1257"/>
      <c r="F10" s="1257"/>
      <c r="G10" s="1428"/>
      <c r="H10" s="1428"/>
      <c r="I10" s="1428"/>
      <c r="J10" s="1428"/>
      <c r="K10" s="1428"/>
      <c r="L10" s="1428"/>
      <c r="M10" s="1428"/>
      <c r="N10" s="865"/>
      <c r="O10" s="847"/>
      <c r="P10" s="847"/>
      <c r="Q10" s="847"/>
      <c r="R10" s="847"/>
      <c r="S10" s="151"/>
      <c r="T10" s="151"/>
      <c r="U10" s="151"/>
      <c r="V10" s="151"/>
      <c r="W10" s="151"/>
      <c r="X10" s="151"/>
      <c r="Y10" s="151"/>
      <c r="Z10" s="151"/>
      <c r="AA10" s="151"/>
      <c r="AB10" s="151"/>
      <c r="AC10" s="2707"/>
      <c r="AD10" s="2708"/>
      <c r="AE10" s="2709"/>
      <c r="AF10" s="818"/>
      <c r="AG10" s="793"/>
      <c r="AH10" s="794"/>
      <c r="AI10" s="831"/>
      <c r="AJ10" s="49"/>
      <c r="AK10" s="49"/>
      <c r="AL10" s="49"/>
      <c r="AM10" s="52"/>
      <c r="AN10" s="52"/>
      <c r="AO10" s="52"/>
      <c r="AP10" s="52"/>
      <c r="AQ10" s="52"/>
      <c r="AR10" s="52"/>
      <c r="AS10" s="52"/>
      <c r="AT10" s="52"/>
      <c r="AU10" s="52"/>
      <c r="AV10" s="52"/>
      <c r="AW10" s="52"/>
      <c r="AX10" s="52"/>
      <c r="AY10" s="52"/>
      <c r="AZ10" s="52"/>
      <c r="BA10" s="52"/>
      <c r="BB10" s="52"/>
      <c r="BC10" s="52"/>
      <c r="BD10" s="52"/>
      <c r="BE10" s="52"/>
      <c r="BF10" s="100"/>
      <c r="BG10" s="100"/>
      <c r="BH10" s="100"/>
      <c r="BI10" s="100"/>
      <c r="BJ10" s="100"/>
      <c r="BK10" s="100"/>
      <c r="BL10" s="100"/>
      <c r="BM10" s="100"/>
      <c r="BN10" s="100"/>
      <c r="BO10" s="100"/>
      <c r="BP10" s="100"/>
      <c r="BQ10" s="100"/>
      <c r="BR10" s="838"/>
      <c r="BS10" s="838"/>
      <c r="BT10" s="838"/>
      <c r="BU10" s="838"/>
      <c r="BV10" s="838"/>
      <c r="BW10" s="839"/>
    </row>
    <row r="11" spans="1:78" ht="21" hidden="1" x14ac:dyDescent="0.35">
      <c r="A11" s="1421"/>
      <c r="B11" s="1429"/>
      <c r="C11" s="1430"/>
      <c r="D11" s="2866" t="s">
        <v>97</v>
      </c>
      <c r="E11" s="2867"/>
      <c r="F11" s="2868"/>
      <c r="G11" s="1258"/>
      <c r="H11" s="1258"/>
      <c r="I11" s="1428"/>
      <c r="J11" s="1428"/>
      <c r="K11" s="1428"/>
      <c r="L11" s="1428"/>
      <c r="M11" s="1428"/>
      <c r="N11" s="865"/>
      <c r="O11" s="847"/>
      <c r="P11" s="847"/>
      <c r="Q11" s="847"/>
      <c r="R11" s="847"/>
      <c r="S11" s="151"/>
      <c r="T11" s="151"/>
      <c r="U11" s="151"/>
      <c r="V11" s="151"/>
      <c r="W11" s="151"/>
      <c r="X11" s="151"/>
      <c r="Y11" s="151"/>
      <c r="Z11" s="151"/>
      <c r="AA11" s="151"/>
      <c r="AB11" s="151"/>
      <c r="AC11" s="2710"/>
      <c r="AD11" s="2711"/>
      <c r="AE11" s="2711"/>
      <c r="AF11" s="822"/>
      <c r="AG11" s="151"/>
      <c r="AH11" s="216"/>
      <c r="AI11" s="2663"/>
      <c r="AJ11" s="2664"/>
      <c r="AK11" s="2664"/>
      <c r="AL11" s="2665"/>
      <c r="AM11" s="64"/>
      <c r="AN11" s="64"/>
      <c r="AO11" s="52"/>
      <c r="AP11" s="52"/>
      <c r="AQ11" s="52"/>
      <c r="AR11" s="52"/>
      <c r="AS11" s="433"/>
      <c r="AT11" s="433"/>
      <c r="AU11" s="52"/>
      <c r="AV11" s="52"/>
      <c r="AW11" s="52"/>
      <c r="AX11" s="52"/>
      <c r="AY11" s="52"/>
      <c r="AZ11" s="52"/>
      <c r="BA11" s="52"/>
      <c r="BB11" s="52"/>
      <c r="BC11" s="52"/>
      <c r="BD11" s="52"/>
      <c r="BE11" s="52"/>
      <c r="BF11" s="100"/>
      <c r="BG11" s="100"/>
      <c r="BH11" s="100"/>
      <c r="BI11" s="100"/>
      <c r="BJ11" s="100"/>
      <c r="BK11" s="100"/>
      <c r="BL11" s="100"/>
      <c r="BM11" s="100"/>
      <c r="BN11" s="100"/>
      <c r="BO11" s="100"/>
      <c r="BP11" s="100"/>
      <c r="BQ11" s="100"/>
      <c r="BR11" s="838"/>
      <c r="BS11" s="838"/>
      <c r="BT11" s="838"/>
      <c r="BU11" s="838"/>
      <c r="BV11" s="838"/>
      <c r="BW11" s="839"/>
    </row>
    <row r="12" spans="1:78" ht="16.5" hidden="1" customHeight="1" x14ac:dyDescent="0.35">
      <c r="A12" s="2883" t="s">
        <v>4</v>
      </c>
      <c r="B12" s="2885" t="s">
        <v>6</v>
      </c>
      <c r="C12" s="1570"/>
      <c r="D12" s="2888" t="s">
        <v>90</v>
      </c>
      <c r="E12" s="2889"/>
      <c r="F12" s="2890"/>
      <c r="G12" s="1258"/>
      <c r="H12" s="1258"/>
      <c r="I12" s="1446">
        <v>0</v>
      </c>
      <c r="J12" s="1446"/>
      <c r="K12" s="1446">
        <v>1</v>
      </c>
      <c r="L12" s="1446"/>
      <c r="M12" s="1446"/>
      <c r="N12" s="866"/>
      <c r="O12" s="848"/>
      <c r="P12" s="848"/>
      <c r="Q12" s="848"/>
      <c r="R12" s="848"/>
      <c r="S12" s="169"/>
      <c r="T12" s="169"/>
      <c r="U12" s="169"/>
      <c r="V12" s="169"/>
      <c r="W12" s="169"/>
      <c r="X12" s="169"/>
      <c r="Y12" s="169"/>
      <c r="Z12" s="169"/>
      <c r="AA12" s="169"/>
      <c r="AB12" s="169"/>
      <c r="AC12" s="169">
        <v>2</v>
      </c>
      <c r="AD12" s="169">
        <v>3</v>
      </c>
      <c r="AE12" s="169">
        <v>4</v>
      </c>
      <c r="AF12" s="169"/>
      <c r="AG12" s="169">
        <v>5</v>
      </c>
      <c r="AH12" s="169">
        <v>6</v>
      </c>
      <c r="AI12" s="405"/>
      <c r="AJ12" s="14"/>
      <c r="AK12" s="14"/>
      <c r="AL12" s="265"/>
      <c r="AM12" s="52"/>
      <c r="AN12" s="52"/>
      <c r="AO12" s="52"/>
      <c r="AP12" s="52"/>
      <c r="AQ12" s="52"/>
      <c r="AR12" s="52"/>
      <c r="AS12" s="52"/>
      <c r="AT12" s="52"/>
      <c r="AU12" s="52"/>
      <c r="AV12" s="52"/>
      <c r="AW12" s="52"/>
      <c r="AX12" s="52"/>
      <c r="AY12" s="52"/>
      <c r="AZ12" s="52"/>
      <c r="BA12" s="52"/>
      <c r="BB12" s="52"/>
      <c r="BC12" s="52"/>
      <c r="BD12" s="52"/>
      <c r="BE12" s="52"/>
      <c r="BF12" s="100"/>
      <c r="BG12" s="100"/>
      <c r="BH12" s="100"/>
      <c r="BI12" s="100"/>
      <c r="BJ12" s="100"/>
      <c r="BK12" s="100"/>
      <c r="BL12" s="100"/>
      <c r="BM12" s="100"/>
      <c r="BN12" s="100"/>
      <c r="BO12" s="100"/>
      <c r="BP12" s="100"/>
      <c r="BQ12" s="100"/>
      <c r="BR12" s="838"/>
      <c r="BS12" s="838"/>
      <c r="BT12" s="838"/>
      <c r="BU12" s="838"/>
      <c r="BV12" s="838"/>
      <c r="BW12" s="839"/>
    </row>
    <row r="13" spans="1:78" ht="16.5" hidden="1" customHeight="1" x14ac:dyDescent="0.35">
      <c r="A13" s="2884"/>
      <c r="B13" s="2886"/>
      <c r="C13" s="1570"/>
      <c r="D13" s="2891">
        <v>3</v>
      </c>
      <c r="E13" s="2892"/>
      <c r="F13" s="2893"/>
      <c r="G13" s="1258"/>
      <c r="H13" s="1258"/>
      <c r="I13" s="1428"/>
      <c r="J13" s="1428"/>
      <c r="K13" s="1428"/>
      <c r="L13" s="1428"/>
      <c r="M13" s="1428"/>
      <c r="N13" s="865"/>
      <c r="O13" s="847"/>
      <c r="P13" s="847"/>
      <c r="Q13" s="847"/>
      <c r="R13" s="847"/>
      <c r="S13" s="151"/>
      <c r="T13" s="151"/>
      <c r="U13" s="151"/>
      <c r="V13" s="151"/>
      <c r="W13" s="151"/>
      <c r="X13" s="151"/>
      <c r="Y13" s="151"/>
      <c r="Z13" s="151"/>
      <c r="AA13" s="151"/>
      <c r="AB13" s="151"/>
      <c r="AC13" s="780"/>
      <c r="AD13" s="151"/>
      <c r="AE13" s="151"/>
      <c r="AF13" s="151"/>
      <c r="AG13" s="151"/>
      <c r="AH13" s="151"/>
      <c r="AI13" s="835"/>
      <c r="AJ13" s="15"/>
      <c r="AK13" s="41"/>
      <c r="AL13" s="266"/>
      <c r="AM13" s="151"/>
      <c r="AN13" s="52"/>
      <c r="AO13" s="52"/>
      <c r="AP13" s="52"/>
      <c r="AQ13" s="52"/>
      <c r="AR13" s="52"/>
      <c r="AS13" s="502"/>
      <c r="AT13" s="52"/>
      <c r="AU13" s="52"/>
      <c r="AV13" s="52"/>
      <c r="AW13" s="52"/>
      <c r="AX13" s="52"/>
      <c r="AY13" s="52"/>
      <c r="AZ13" s="52"/>
      <c r="BA13" s="52"/>
      <c r="BB13" s="52"/>
      <c r="BC13" s="52"/>
      <c r="BD13" s="52"/>
      <c r="BE13" s="52"/>
      <c r="BF13" s="100"/>
      <c r="BG13" s="100"/>
      <c r="BH13" s="100"/>
      <c r="BI13" s="100"/>
      <c r="BJ13" s="100"/>
      <c r="BK13" s="100"/>
      <c r="BL13" s="100"/>
      <c r="BM13" s="100"/>
      <c r="BN13" s="100"/>
      <c r="BO13" s="100"/>
      <c r="BP13" s="100"/>
      <c r="BQ13" s="100"/>
      <c r="BR13" s="838"/>
      <c r="BS13" s="838"/>
      <c r="BT13" s="838"/>
      <c r="BU13" s="838"/>
      <c r="BV13" s="838"/>
      <c r="BW13" s="839"/>
    </row>
    <row r="14" spans="1:78" ht="21" hidden="1" customHeight="1" thickBot="1" x14ac:dyDescent="0.4">
      <c r="A14" s="2884"/>
      <c r="B14" s="2887"/>
      <c r="C14" s="1570"/>
      <c r="D14" s="1432"/>
      <c r="E14" s="1432"/>
      <c r="F14" s="1432"/>
      <c r="G14" s="1428"/>
      <c r="H14" s="1428"/>
      <c r="I14" s="1258"/>
      <c r="J14" s="1258"/>
      <c r="K14" s="1258"/>
      <c r="L14" s="1258"/>
      <c r="M14" s="1258"/>
      <c r="N14" s="28"/>
      <c r="O14" s="100"/>
      <c r="P14" s="100"/>
      <c r="Q14" s="100"/>
      <c r="R14" s="100"/>
      <c r="S14" s="52"/>
      <c r="T14" s="52"/>
      <c r="U14" s="52"/>
      <c r="V14" s="52"/>
      <c r="W14" s="52"/>
      <c r="X14" s="52"/>
      <c r="Y14" s="52"/>
      <c r="Z14" s="52"/>
      <c r="AA14" s="52"/>
      <c r="AB14" s="52"/>
      <c r="AC14" s="52"/>
      <c r="AD14" s="52"/>
      <c r="AE14" s="52"/>
      <c r="AF14" s="814"/>
      <c r="AG14" s="52"/>
      <c r="AH14" s="52"/>
      <c r="AI14" s="836"/>
      <c r="AJ14" s="406"/>
      <c r="AK14" s="407"/>
      <c r="AL14" s="408"/>
      <c r="AM14" s="52"/>
      <c r="AN14" s="52"/>
      <c r="AO14" s="52"/>
      <c r="AP14" s="52"/>
      <c r="AQ14" s="52"/>
      <c r="AR14" s="52"/>
      <c r="AS14" s="502"/>
      <c r="AT14" s="52"/>
      <c r="AU14" s="52"/>
      <c r="AV14" s="52"/>
      <c r="AW14" s="52"/>
      <c r="AX14" s="52"/>
      <c r="AY14" s="52"/>
      <c r="AZ14" s="52"/>
      <c r="BA14" s="52"/>
      <c r="BB14" s="52"/>
      <c r="BC14" s="52"/>
      <c r="BD14" s="52"/>
      <c r="BE14" s="52"/>
      <c r="BF14" s="100"/>
      <c r="BG14" s="100"/>
      <c r="BH14" s="100"/>
      <c r="BI14" s="100"/>
      <c r="BJ14" s="100"/>
      <c r="BK14" s="100"/>
      <c r="BL14" s="100"/>
      <c r="BM14" s="100"/>
      <c r="BN14" s="100"/>
      <c r="BO14" s="100"/>
      <c r="BP14" s="100"/>
      <c r="BQ14" s="100"/>
      <c r="BR14" s="838"/>
      <c r="BS14" s="838"/>
      <c r="BT14" s="838"/>
      <c r="BU14" s="838"/>
      <c r="BV14" s="838"/>
      <c r="BW14" s="839"/>
    </row>
    <row r="15" spans="1:78" hidden="1" x14ac:dyDescent="0.25">
      <c r="A15" s="1467"/>
      <c r="B15" s="1256" t="s">
        <v>6</v>
      </c>
      <c r="C15" s="1257"/>
      <c r="D15" s="1257"/>
      <c r="E15" s="1257"/>
      <c r="F15" s="1257"/>
      <c r="G15" s="1258"/>
      <c r="H15" s="1258"/>
      <c r="I15" s="1258"/>
      <c r="J15" s="1258"/>
      <c r="K15" s="1258"/>
      <c r="L15" s="1258"/>
      <c r="M15" s="1258"/>
      <c r="N15" s="28"/>
      <c r="O15" s="100"/>
      <c r="P15" s="100"/>
      <c r="Q15" s="100"/>
      <c r="R15" s="100"/>
      <c r="S15" s="28"/>
      <c r="T15" s="28"/>
      <c r="U15" s="28"/>
      <c r="V15" s="28"/>
      <c r="W15" s="28"/>
      <c r="X15" s="28"/>
      <c r="Y15" s="28"/>
      <c r="Z15" s="28"/>
      <c r="AA15" s="28"/>
      <c r="AB15" s="28"/>
      <c r="AC15" s="28"/>
      <c r="AD15" s="28"/>
      <c r="AE15" s="28"/>
      <c r="AF15" s="813" t="e">
        <f>IF(AF14=12,0,IF(AND($AH$6&lt;&gt;$AH$5,$AF$6&lt;7,$AF$5&lt;7,$AF$5&gt;#REF!),12-6+$AF$6,IF(AND($AH$5=$AH$6,$AF$5&gt;=7,$AF$6&lt;=12),0,IF(AND($AH$6=$AH$5,$AF$5&lt;7,$AF$6&lt;7),0,IF(AND($AH$5=$AH$6,$AF$5&lt;7,$AF$6&lt;=12),$AF$6-6,IF(AND($AH$5&lt;&gt;$AH$6,$AF$6&lt;7,$AF$5&gt;=7),0,IF(AND($AH$5&lt;&gt;$AH$6,$AF$6&lt;=7,$AF$5&lt;7),12-AF14,IF(AND($AH$6&lt;&gt;$AH$5,$AF$5&gt;=7,$AF$6&gt;=7,$AF$6&gt;$AF$5),12-AF14,IF(AND($AH$6&lt;&gt;$AH$5,$AF$5&gt;7,$AF$6&lt;$AF$5),12-AF14,IF(AND($AH$6&lt;&gt;$AH$5,$AF$6&gt;=7,$AF$5&gt;7),$AF$6-7,IF(AND($AH$6&lt;&gt;$AH$5,$AF$5&lt;=7,$AF$6&gt;=7),12-AF14)))))))))))</f>
        <v>#REF!</v>
      </c>
      <c r="AG15" s="28"/>
      <c r="AH15" s="28"/>
      <c r="AI15" s="28"/>
      <c r="AJ15" s="28"/>
      <c r="AK15" s="28"/>
      <c r="AL15" s="28"/>
      <c r="AM15" s="28"/>
      <c r="AN15" s="28"/>
      <c r="AO15" s="28"/>
      <c r="AP15" s="28"/>
      <c r="AQ15" s="28"/>
      <c r="AR15" s="28"/>
      <c r="AS15" s="28"/>
      <c r="AT15" s="28"/>
      <c r="AU15" s="28"/>
      <c r="AV15" s="28"/>
      <c r="AW15" s="28"/>
      <c r="AX15" s="28"/>
      <c r="AY15" s="28"/>
      <c r="AZ15" s="28"/>
      <c r="BA15" s="28"/>
      <c r="BB15" s="28"/>
      <c r="BC15" s="28"/>
      <c r="BD15" s="28"/>
      <c r="BE15" s="28"/>
      <c r="BF15" s="100"/>
      <c r="BG15" s="100"/>
      <c r="BH15" s="100"/>
      <c r="BI15" s="100"/>
      <c r="BJ15" s="100"/>
      <c r="BK15" s="100"/>
      <c r="BL15" s="100"/>
      <c r="BM15" s="100"/>
      <c r="BN15" s="100"/>
      <c r="BO15" s="100"/>
      <c r="BP15" s="100"/>
      <c r="BQ15" s="100"/>
      <c r="BR15" s="838"/>
      <c r="BS15" s="838"/>
      <c r="BT15" s="838"/>
      <c r="BU15" s="838"/>
      <c r="BV15" s="838"/>
      <c r="BW15" s="839"/>
    </row>
    <row r="16" spans="1:78" hidden="1" x14ac:dyDescent="0.25">
      <c r="A16" s="1467"/>
      <c r="B16" s="1256" t="s">
        <v>5</v>
      </c>
      <c r="C16" s="1257"/>
      <c r="D16" s="1257"/>
      <c r="E16" s="1257"/>
      <c r="F16" s="1257"/>
      <c r="G16" s="1258"/>
      <c r="H16" s="1258"/>
      <c r="I16" s="1258"/>
      <c r="J16" s="1258"/>
      <c r="K16" s="1258"/>
      <c r="L16" s="1258"/>
      <c r="M16" s="1258"/>
      <c r="N16" s="28"/>
      <c r="O16" s="100"/>
      <c r="P16" s="100"/>
      <c r="Q16" s="100"/>
      <c r="R16" s="100"/>
      <c r="S16" s="28"/>
      <c r="T16" s="28"/>
      <c r="U16" s="28"/>
      <c r="V16" s="28"/>
      <c r="W16" s="28"/>
      <c r="X16" s="28"/>
      <c r="Y16" s="28"/>
      <c r="Z16" s="28"/>
      <c r="AA16" s="28"/>
      <c r="AB16" s="28"/>
      <c r="AC16" s="28"/>
      <c r="AD16" s="28"/>
      <c r="AE16" s="28"/>
      <c r="AF16" s="28"/>
      <c r="AG16" s="28"/>
      <c r="AH16" s="28"/>
      <c r="AI16" s="28"/>
      <c r="AJ16" s="28"/>
      <c r="AK16" s="28"/>
      <c r="AL16" s="28"/>
      <c r="AM16" s="28"/>
      <c r="AN16" s="28"/>
      <c r="AO16" s="28"/>
      <c r="AP16" s="28"/>
      <c r="AQ16" s="28"/>
      <c r="AR16" s="28"/>
      <c r="AS16" s="28"/>
      <c r="AT16" s="28"/>
      <c r="AU16" s="28"/>
      <c r="AV16" s="28"/>
      <c r="AW16" s="28"/>
      <c r="AX16" s="28"/>
      <c r="AY16" s="28"/>
      <c r="AZ16" s="28"/>
      <c r="BA16" s="28"/>
      <c r="BB16" s="28"/>
      <c r="BC16" s="28"/>
      <c r="BD16" s="28"/>
      <c r="BE16" s="28"/>
      <c r="BF16" s="100"/>
      <c r="BG16" s="100"/>
      <c r="BH16" s="100"/>
      <c r="BI16" s="100"/>
      <c r="BJ16" s="100"/>
      <c r="BK16" s="100"/>
      <c r="BL16" s="100"/>
      <c r="BM16" s="100"/>
      <c r="BN16" s="100"/>
      <c r="BO16" s="100"/>
      <c r="BP16" s="100"/>
      <c r="BQ16" s="100"/>
      <c r="BR16" s="838"/>
      <c r="BS16" s="838"/>
      <c r="BT16" s="838"/>
      <c r="BU16" s="838"/>
      <c r="BV16" s="838"/>
      <c r="BW16" s="839"/>
    </row>
    <row r="17" spans="1:96" hidden="1" x14ac:dyDescent="0.25">
      <c r="A17" s="1467"/>
      <c r="B17" s="1256" t="s">
        <v>43</v>
      </c>
      <c r="C17" s="1257"/>
      <c r="D17" s="1257"/>
      <c r="E17" s="1257"/>
      <c r="F17" s="1257"/>
      <c r="G17" s="1258"/>
      <c r="H17" s="1258"/>
      <c r="I17" s="1258"/>
      <c r="J17" s="1258"/>
      <c r="K17" s="1258"/>
      <c r="L17" s="1258"/>
      <c r="M17" s="1258"/>
      <c r="N17" s="28"/>
      <c r="O17" s="100"/>
      <c r="P17" s="100"/>
      <c r="Q17" s="100"/>
      <c r="R17" s="100"/>
      <c r="S17" s="28"/>
      <c r="T17" s="28"/>
      <c r="U17" s="28"/>
      <c r="V17" s="28"/>
      <c r="W17" s="28"/>
      <c r="X17" s="28"/>
      <c r="Y17" s="28"/>
      <c r="Z17" s="28"/>
      <c r="AA17" s="28"/>
      <c r="AB17" s="28"/>
      <c r="AC17" s="28"/>
      <c r="AD17" s="28"/>
      <c r="AE17" s="28"/>
      <c r="AF17" s="28"/>
      <c r="AG17" s="28"/>
      <c r="AH17" s="28"/>
      <c r="AI17" s="28"/>
      <c r="AJ17" s="28"/>
      <c r="AK17" s="28"/>
      <c r="AL17" s="28"/>
      <c r="AM17" s="28"/>
      <c r="AN17" s="28"/>
      <c r="AO17" s="28"/>
      <c r="AP17" s="28"/>
      <c r="AQ17" s="28"/>
      <c r="AR17" s="28"/>
      <c r="AS17" s="28"/>
      <c r="AT17" s="28"/>
      <c r="AU17" s="28"/>
      <c r="AV17" s="28"/>
      <c r="AW17" s="28"/>
      <c r="AX17" s="28"/>
      <c r="AY17" s="28"/>
      <c r="AZ17" s="28"/>
      <c r="BA17" s="28"/>
      <c r="BB17" s="28"/>
      <c r="BC17" s="28"/>
      <c r="BD17" s="28"/>
      <c r="BE17" s="28"/>
      <c r="BF17" s="100"/>
      <c r="BG17" s="100"/>
      <c r="BH17" s="100"/>
      <c r="BI17" s="100"/>
      <c r="BJ17" s="100"/>
      <c r="BK17" s="100"/>
      <c r="BL17" s="100"/>
      <c r="BM17" s="100"/>
      <c r="BN17" s="100"/>
      <c r="BO17" s="100"/>
      <c r="BP17" s="100"/>
      <c r="BQ17" s="100"/>
      <c r="BR17" s="838"/>
      <c r="BS17" s="838"/>
      <c r="BT17" s="838"/>
      <c r="BU17" s="838"/>
      <c r="BV17" s="838"/>
      <c r="BW17" s="839"/>
    </row>
    <row r="18" spans="1:96" hidden="1" x14ac:dyDescent="0.25">
      <c r="A18" s="1467"/>
      <c r="B18" s="1256" t="s">
        <v>89</v>
      </c>
      <c r="C18" s="1257"/>
      <c r="D18" s="1257"/>
      <c r="E18" s="1257"/>
      <c r="F18" s="1257"/>
      <c r="G18" s="1258"/>
      <c r="H18" s="1258"/>
      <c r="I18" s="1258"/>
      <c r="J18" s="1258"/>
      <c r="K18" s="1258"/>
      <c r="L18" s="1258"/>
      <c r="M18" s="1258"/>
      <c r="N18" s="28"/>
      <c r="O18" s="100"/>
      <c r="P18" s="100"/>
      <c r="Q18" s="100"/>
      <c r="R18" s="100"/>
      <c r="S18" s="52"/>
      <c r="T18" s="52"/>
      <c r="U18" s="52"/>
      <c r="V18" s="52"/>
      <c r="W18" s="52"/>
      <c r="X18" s="52"/>
      <c r="Y18" s="52"/>
      <c r="Z18" s="52"/>
      <c r="AA18" s="52"/>
      <c r="AB18" s="52"/>
      <c r="AC18" s="52"/>
      <c r="AD18" s="52"/>
      <c r="AE18" s="52"/>
      <c r="AF18" s="52"/>
      <c r="AG18" s="52"/>
      <c r="AH18" s="52"/>
      <c r="AI18" s="52"/>
      <c r="AJ18" s="52"/>
      <c r="AK18" s="52"/>
      <c r="AL18" s="52"/>
      <c r="AM18" s="52"/>
      <c r="AN18" s="52"/>
      <c r="AO18" s="52"/>
      <c r="AP18" s="52"/>
      <c r="AQ18" s="52"/>
      <c r="AR18" s="52"/>
      <c r="AS18" s="52"/>
      <c r="AT18" s="52"/>
      <c r="AU18" s="52"/>
      <c r="AV18" s="52"/>
      <c r="AW18" s="52"/>
      <c r="AX18" s="52"/>
      <c r="AY18" s="52"/>
      <c r="AZ18" s="52"/>
      <c r="BA18" s="52"/>
      <c r="BB18" s="52"/>
      <c r="BC18" s="52"/>
      <c r="BD18" s="52"/>
      <c r="BE18" s="52"/>
      <c r="BF18" s="100"/>
      <c r="BG18" s="100"/>
      <c r="BH18" s="100"/>
      <c r="BI18" s="100"/>
      <c r="BJ18" s="100"/>
      <c r="BK18" s="100"/>
      <c r="BL18" s="100"/>
      <c r="BM18" s="100"/>
      <c r="BN18" s="100"/>
      <c r="BO18" s="100"/>
      <c r="BP18" s="100"/>
      <c r="BQ18" s="100"/>
      <c r="BR18" s="838"/>
      <c r="BS18" s="838"/>
      <c r="BT18" s="838"/>
      <c r="BU18" s="838"/>
      <c r="BV18" s="838"/>
      <c r="BW18" s="839"/>
    </row>
    <row r="19" spans="1:96" hidden="1" x14ac:dyDescent="0.25">
      <c r="A19" s="1467"/>
      <c r="B19" s="1256" t="s">
        <v>104</v>
      </c>
      <c r="C19" s="1257"/>
      <c r="D19" s="1257"/>
      <c r="E19" s="1257"/>
      <c r="F19" s="1257"/>
      <c r="G19" s="1258"/>
      <c r="H19" s="1258"/>
      <c r="I19" s="1258"/>
      <c r="J19" s="1258"/>
      <c r="K19" s="1258"/>
      <c r="L19" s="1258"/>
      <c r="M19" s="1258"/>
      <c r="N19" s="28"/>
      <c r="O19" s="100"/>
      <c r="P19" s="100"/>
      <c r="Q19" s="100"/>
      <c r="R19" s="100"/>
      <c r="S19" s="52"/>
      <c r="T19" s="52"/>
      <c r="U19" s="52"/>
      <c r="V19" s="52"/>
      <c r="W19" s="52"/>
      <c r="X19" s="52"/>
      <c r="Y19" s="52"/>
      <c r="Z19" s="52"/>
      <c r="AA19" s="52"/>
      <c r="AB19" s="52"/>
      <c r="AC19" s="52"/>
      <c r="AD19" s="52"/>
      <c r="AE19" s="52"/>
      <c r="AF19" s="52"/>
      <c r="AG19" s="52"/>
      <c r="AH19" s="52"/>
      <c r="AI19" s="52"/>
      <c r="AJ19" s="52"/>
      <c r="AK19" s="52"/>
      <c r="AL19" s="52"/>
      <c r="AM19" s="52"/>
      <c r="AN19" s="52"/>
      <c r="AO19" s="52"/>
      <c r="AP19" s="52"/>
      <c r="AQ19" s="52"/>
      <c r="AR19" s="52"/>
      <c r="AS19" s="52"/>
      <c r="AT19" s="52"/>
      <c r="AU19" s="52"/>
      <c r="AV19" s="52"/>
      <c r="AW19" s="52"/>
      <c r="AX19" s="52"/>
      <c r="AY19" s="52"/>
      <c r="AZ19" s="52"/>
      <c r="BA19" s="52"/>
      <c r="BB19" s="52"/>
      <c r="BC19" s="52"/>
      <c r="BD19" s="52"/>
      <c r="BE19" s="52"/>
      <c r="BF19" s="100"/>
      <c r="BG19" s="100"/>
      <c r="BH19" s="100"/>
      <c r="BI19" s="100"/>
      <c r="BJ19" s="100"/>
      <c r="BK19" s="100"/>
      <c r="BL19" s="100"/>
      <c r="BM19" s="100"/>
      <c r="BN19" s="100"/>
      <c r="BO19" s="100"/>
      <c r="BP19" s="100"/>
      <c r="BQ19" s="100"/>
      <c r="BR19" s="838"/>
      <c r="BS19" s="838"/>
      <c r="BT19" s="838"/>
      <c r="BU19" s="838"/>
      <c r="BV19" s="838"/>
      <c r="BW19" s="839"/>
    </row>
    <row r="20" spans="1:96" hidden="1" x14ac:dyDescent="0.25">
      <c r="A20" s="1467"/>
      <c r="B20" s="1256" t="s">
        <v>125</v>
      </c>
      <c r="C20" s="1257"/>
      <c r="D20" s="1257"/>
      <c r="E20" s="1257"/>
      <c r="F20" s="1257"/>
      <c r="G20" s="1258"/>
      <c r="H20" s="1258"/>
      <c r="I20" s="1258"/>
      <c r="J20" s="1258"/>
      <c r="K20" s="1258"/>
      <c r="L20" s="1258"/>
      <c r="M20" s="1258"/>
      <c r="N20" s="28"/>
      <c r="O20" s="100"/>
      <c r="P20" s="100"/>
      <c r="Q20" s="100"/>
      <c r="R20" s="100"/>
      <c r="S20" s="52"/>
      <c r="T20" s="52"/>
      <c r="U20" s="52"/>
      <c r="V20" s="52"/>
      <c r="W20" s="52"/>
      <c r="X20" s="52"/>
      <c r="Y20" s="52"/>
      <c r="Z20" s="52"/>
      <c r="AA20" s="52"/>
      <c r="AB20" s="52"/>
      <c r="AC20" s="52"/>
      <c r="AD20" s="52"/>
      <c r="AE20" s="52"/>
      <c r="AF20" s="52"/>
      <c r="AG20" s="52"/>
      <c r="AH20" s="52"/>
      <c r="AI20" s="52"/>
      <c r="AJ20" s="52"/>
      <c r="AK20" s="52"/>
      <c r="AL20" s="52"/>
      <c r="AM20" s="52"/>
      <c r="AN20" s="52"/>
      <c r="AO20" s="52"/>
      <c r="AP20" s="52"/>
      <c r="AQ20" s="52"/>
      <c r="AR20" s="52"/>
      <c r="AS20" s="52"/>
      <c r="AT20" s="52"/>
      <c r="AU20" s="52"/>
      <c r="AV20" s="52"/>
      <c r="AW20" s="52"/>
      <c r="AX20" s="52"/>
      <c r="AY20" s="52"/>
      <c r="AZ20" s="52"/>
      <c r="BA20" s="52"/>
      <c r="BB20" s="52"/>
      <c r="BC20" s="52"/>
      <c r="BD20" s="52"/>
      <c r="BE20" s="52"/>
      <c r="BF20" s="100"/>
      <c r="BG20" s="100"/>
      <c r="BH20" s="100"/>
      <c r="BI20" s="100"/>
      <c r="BJ20" s="100"/>
      <c r="BK20" s="100"/>
      <c r="BL20" s="100"/>
      <c r="BM20" s="100"/>
      <c r="BN20" s="100"/>
      <c r="BO20" s="100"/>
      <c r="BP20" s="100"/>
      <c r="BQ20" s="100"/>
      <c r="BR20" s="838"/>
      <c r="BS20" s="838"/>
      <c r="BT20" s="838"/>
      <c r="BU20" s="838"/>
      <c r="BV20" s="838"/>
      <c r="BW20" s="839"/>
    </row>
    <row r="21" spans="1:96" s="25" customFormat="1" ht="15.75" hidden="1" x14ac:dyDescent="0.25">
      <c r="A21" s="1468" t="s">
        <v>121</v>
      </c>
      <c r="B21" s="1571">
        <v>2</v>
      </c>
      <c r="C21" s="1572"/>
      <c r="D21" s="1433"/>
      <c r="E21" s="1433"/>
      <c r="F21" s="1433"/>
      <c r="G21" s="1433"/>
      <c r="H21" s="1433"/>
      <c r="I21" s="1433"/>
      <c r="J21" s="1433"/>
      <c r="K21" s="1433"/>
      <c r="L21" s="1433"/>
      <c r="M21" s="1433"/>
      <c r="N21" s="867"/>
      <c r="O21" s="849"/>
      <c r="P21" s="849"/>
      <c r="Q21" s="849"/>
      <c r="R21" s="849"/>
      <c r="S21" s="91"/>
      <c r="T21" s="91"/>
      <c r="U21" s="91"/>
      <c r="V21" s="91"/>
      <c r="W21" s="91"/>
      <c r="X21" s="91"/>
      <c r="Y21" s="91"/>
      <c r="Z21" s="91"/>
      <c r="AA21" s="91"/>
      <c r="AB21" s="91"/>
      <c r="AC21" s="91"/>
      <c r="AD21" s="91"/>
      <c r="AE21" s="91"/>
      <c r="AF21" s="91"/>
      <c r="AG21" s="104"/>
      <c r="AH21" s="104"/>
      <c r="AI21" s="104"/>
      <c r="AJ21" s="104"/>
      <c r="AK21" s="104"/>
      <c r="AL21" s="91"/>
      <c r="AM21" s="104"/>
      <c r="AN21" s="104"/>
      <c r="AO21" s="104"/>
      <c r="AP21" s="104"/>
      <c r="AQ21" s="104"/>
      <c r="AR21" s="104"/>
      <c r="AS21" s="104"/>
      <c r="AT21" s="104"/>
      <c r="AU21" s="104"/>
      <c r="AV21" s="104"/>
      <c r="AW21" s="104"/>
      <c r="AX21" s="104"/>
      <c r="AY21" s="104"/>
      <c r="AZ21" s="104"/>
      <c r="BA21" s="104"/>
      <c r="BB21" s="104"/>
      <c r="BC21" s="104"/>
      <c r="BD21" s="104"/>
      <c r="BE21" s="104"/>
      <c r="BF21" s="840"/>
      <c r="BG21" s="840"/>
      <c r="BH21" s="840"/>
      <c r="BI21" s="840"/>
      <c r="BJ21" s="840"/>
      <c r="BK21" s="840"/>
      <c r="BL21" s="840"/>
      <c r="BM21" s="840"/>
      <c r="BN21" s="840"/>
      <c r="BO21" s="840"/>
      <c r="BP21" s="840"/>
      <c r="BQ21" s="840"/>
      <c r="BR21" s="838"/>
      <c r="BS21" s="838"/>
      <c r="BT21" s="838"/>
      <c r="BU21" s="838"/>
      <c r="BV21" s="838"/>
      <c r="BW21" s="839"/>
    </row>
    <row r="22" spans="1:96" ht="15.75" hidden="1" customHeight="1" x14ac:dyDescent="0.25">
      <c r="A22" s="1431"/>
      <c r="B22" s="1256"/>
      <c r="C22" s="1257"/>
      <c r="D22" s="1257"/>
      <c r="E22" s="1257"/>
      <c r="F22" s="1257"/>
      <c r="G22" s="1573">
        <v>0</v>
      </c>
      <c r="H22" s="1573"/>
      <c r="I22" s="1453">
        <v>1</v>
      </c>
      <c r="J22" s="1453">
        <v>2</v>
      </c>
      <c r="K22" s="1453">
        <v>3</v>
      </c>
      <c r="L22" s="1453"/>
      <c r="M22" s="1453"/>
      <c r="N22" s="868"/>
      <c r="O22" s="841"/>
      <c r="P22" s="841"/>
      <c r="Q22" s="841"/>
      <c r="R22" s="841"/>
      <c r="S22" s="92"/>
      <c r="T22" s="92"/>
      <c r="U22" s="92"/>
      <c r="V22" s="92"/>
      <c r="W22" s="92"/>
      <c r="X22" s="92"/>
      <c r="Y22" s="92"/>
      <c r="Z22" s="92"/>
      <c r="AA22" s="92"/>
      <c r="AB22" s="92"/>
      <c r="AC22" s="92">
        <v>4</v>
      </c>
      <c r="AD22" s="92">
        <v>5</v>
      </c>
      <c r="AE22" s="92">
        <v>6</v>
      </c>
      <c r="AF22" s="92">
        <v>7</v>
      </c>
      <c r="AG22" s="92">
        <v>8</v>
      </c>
      <c r="AH22" s="92">
        <v>9</v>
      </c>
      <c r="AI22" s="92">
        <v>10</v>
      </c>
      <c r="AJ22" s="92">
        <v>11</v>
      </c>
      <c r="AK22" s="92">
        <v>12</v>
      </c>
      <c r="AL22" s="92">
        <v>13</v>
      </c>
      <c r="AM22" s="92">
        <v>14</v>
      </c>
      <c r="AN22" s="92">
        <v>15</v>
      </c>
      <c r="AO22" s="92">
        <v>16</v>
      </c>
      <c r="AP22" s="92">
        <v>17</v>
      </c>
      <c r="AQ22" s="92">
        <v>18</v>
      </c>
      <c r="AR22" s="92">
        <v>19</v>
      </c>
      <c r="AS22" s="92">
        <v>20</v>
      </c>
      <c r="AT22" s="92">
        <v>21</v>
      </c>
      <c r="AU22" s="92">
        <v>22</v>
      </c>
      <c r="AV22" s="92">
        <v>23</v>
      </c>
      <c r="AW22" s="92">
        <v>24</v>
      </c>
      <c r="AX22" s="92">
        <v>25</v>
      </c>
      <c r="AY22" s="92">
        <v>26</v>
      </c>
      <c r="AZ22" s="92">
        <v>27</v>
      </c>
      <c r="BA22" s="92">
        <v>28</v>
      </c>
      <c r="BB22" s="92">
        <v>29</v>
      </c>
      <c r="BC22" s="92">
        <v>30</v>
      </c>
      <c r="BD22" s="92">
        <v>31</v>
      </c>
      <c r="BE22" s="92">
        <v>32</v>
      </c>
      <c r="BF22" s="841">
        <v>33</v>
      </c>
      <c r="BG22" s="841">
        <v>34</v>
      </c>
      <c r="BH22" s="841">
        <v>35</v>
      </c>
      <c r="BI22" s="841">
        <v>36</v>
      </c>
      <c r="BJ22" s="841">
        <v>37</v>
      </c>
      <c r="BK22" s="841">
        <v>38</v>
      </c>
      <c r="BL22" s="841">
        <v>39</v>
      </c>
      <c r="BM22" s="100">
        <v>40</v>
      </c>
      <c r="BN22" s="100">
        <v>41</v>
      </c>
      <c r="BO22" s="100">
        <v>42</v>
      </c>
      <c r="BP22" s="100">
        <v>43</v>
      </c>
      <c r="BQ22" s="100">
        <v>44</v>
      </c>
      <c r="BR22" s="838">
        <v>45</v>
      </c>
      <c r="BS22" s="838">
        <v>46</v>
      </c>
      <c r="BT22" s="838">
        <v>47</v>
      </c>
      <c r="BU22" s="838">
        <v>48</v>
      </c>
      <c r="BV22" s="838">
        <v>49</v>
      </c>
      <c r="BW22" s="839">
        <v>50</v>
      </c>
      <c r="BX22" s="49">
        <v>51</v>
      </c>
      <c r="BY22" s="49">
        <v>52</v>
      </c>
      <c r="BZ22" s="49"/>
      <c r="CA22" s="49">
        <v>53</v>
      </c>
      <c r="CB22" s="49">
        <v>54</v>
      </c>
      <c r="CC22" s="49">
        <v>55</v>
      </c>
      <c r="CD22" s="49">
        <v>56</v>
      </c>
      <c r="CE22" s="49">
        <v>57</v>
      </c>
      <c r="CF22" s="49">
        <v>58</v>
      </c>
      <c r="CG22" s="49">
        <v>59</v>
      </c>
      <c r="CH22" s="49">
        <v>60</v>
      </c>
    </row>
    <row r="23" spans="1:96" ht="15" customHeight="1" thickBot="1" x14ac:dyDescent="0.3">
      <c r="A23" s="1431"/>
      <c r="B23" s="1256"/>
      <c r="C23" s="1257"/>
      <c r="D23" s="1257"/>
      <c r="E23" s="1257"/>
      <c r="F23" s="1257"/>
      <c r="G23" s="1258"/>
      <c r="H23" s="1258"/>
      <c r="I23" s="1259"/>
      <c r="J23" s="1259"/>
      <c r="K23" s="1258"/>
      <c r="L23" s="1258"/>
      <c r="M23" s="1258"/>
      <c r="N23" s="28"/>
      <c r="O23" s="100"/>
      <c r="P23" s="100"/>
      <c r="Q23" s="100"/>
      <c r="R23" s="100"/>
      <c r="S23" s="52"/>
      <c r="T23" s="52"/>
      <c r="U23" s="52"/>
      <c r="V23" s="52"/>
      <c r="W23" s="52"/>
      <c r="X23" s="52"/>
      <c r="Y23" s="52"/>
      <c r="Z23" s="52"/>
      <c r="AA23" s="52"/>
      <c r="AB23" s="52"/>
      <c r="AC23" s="52"/>
      <c r="AD23" s="52"/>
      <c r="AE23" s="52"/>
      <c r="AF23" s="52"/>
      <c r="AG23" s="52"/>
      <c r="AH23" s="52"/>
      <c r="AI23" s="52"/>
      <c r="AJ23" s="52"/>
      <c r="AK23" s="52"/>
      <c r="AL23" s="52"/>
      <c r="AM23" s="52"/>
      <c r="AN23" s="52"/>
      <c r="AO23" s="52"/>
      <c r="AP23" s="52"/>
      <c r="AQ23" s="52"/>
      <c r="AR23" s="52"/>
      <c r="AS23" s="52"/>
      <c r="AT23" s="52"/>
      <c r="AU23" s="52"/>
      <c r="AV23" s="52"/>
      <c r="AW23" s="52"/>
      <c r="AX23" s="52"/>
      <c r="AY23" s="52"/>
      <c r="AZ23" s="52"/>
      <c r="BA23" s="52"/>
      <c r="BB23" s="52"/>
      <c r="BC23" s="52"/>
      <c r="BD23" s="52"/>
      <c r="BE23" s="52"/>
      <c r="BF23" s="100"/>
      <c r="BG23" s="100"/>
      <c r="BH23" s="100"/>
      <c r="BI23" s="100"/>
      <c r="BJ23" s="100"/>
      <c r="BK23" s="100"/>
      <c r="BL23" s="100"/>
      <c r="BM23" s="100"/>
      <c r="BN23" s="100"/>
      <c r="BO23" s="100"/>
      <c r="BP23" s="100"/>
      <c r="BQ23" s="100"/>
      <c r="BR23" s="838"/>
      <c r="BS23" s="838"/>
      <c r="BT23" s="838"/>
      <c r="BU23" s="838"/>
      <c r="BV23" s="838"/>
      <c r="BW23" s="839"/>
    </row>
    <row r="24" spans="1:96" ht="21.75" thickBot="1" x14ac:dyDescent="0.4">
      <c r="A24" s="2901" t="s">
        <v>320</v>
      </c>
      <c r="B24" s="2775"/>
      <c r="C24" s="2775"/>
      <c r="D24" s="2775"/>
      <c r="E24" s="2775"/>
      <c r="F24" s="2775"/>
      <c r="G24" s="2775"/>
      <c r="H24" s="2775"/>
      <c r="I24" s="2775"/>
      <c r="J24" s="2775"/>
      <c r="K24" s="2775"/>
      <c r="L24" s="2775"/>
      <c r="M24" s="2776"/>
      <c r="N24" s="869"/>
      <c r="O24" s="153"/>
      <c r="P24" s="153"/>
      <c r="Q24" s="153"/>
      <c r="R24" s="153"/>
      <c r="S24" s="153"/>
      <c r="T24" s="153"/>
      <c r="U24" s="153"/>
      <c r="V24" s="153"/>
      <c r="W24" s="153"/>
      <c r="X24" s="153"/>
      <c r="Y24" s="153"/>
      <c r="Z24" s="153"/>
      <c r="AA24" s="153"/>
      <c r="AB24" s="153"/>
      <c r="AC24" s="523"/>
      <c r="AD24" s="755"/>
      <c r="AE24" s="151"/>
      <c r="AF24" s="151"/>
      <c r="AG24" s="151"/>
      <c r="AH24" s="151"/>
      <c r="AI24" s="151"/>
      <c r="AJ24" s="151"/>
      <c r="AK24" s="151"/>
      <c r="AL24" s="151"/>
      <c r="AM24" s="52"/>
      <c r="AN24" s="52"/>
      <c r="AO24" s="52"/>
      <c r="AP24" s="52"/>
      <c r="AQ24" s="52"/>
      <c r="AR24" s="52"/>
      <c r="AS24" s="52"/>
      <c r="AT24" s="52"/>
      <c r="AU24" s="52"/>
      <c r="AV24" s="52"/>
      <c r="AW24" s="52"/>
      <c r="AX24" s="52"/>
      <c r="AY24" s="100"/>
      <c r="AZ24" s="100"/>
      <c r="BA24" s="100"/>
      <c r="BB24" s="100"/>
      <c r="BC24" s="100"/>
      <c r="BD24" s="100"/>
      <c r="BE24" s="100"/>
      <c r="BF24" s="100"/>
      <c r="BG24" s="100"/>
      <c r="BH24" s="100"/>
      <c r="BI24" s="100"/>
      <c r="BJ24" s="100"/>
      <c r="BK24" s="838"/>
      <c r="BL24" s="838"/>
      <c r="BM24" s="838"/>
      <c r="BN24" s="838"/>
      <c r="BO24" s="838"/>
      <c r="BP24" s="839"/>
    </row>
    <row r="25" spans="1:96" hidden="1" x14ac:dyDescent="0.25">
      <c r="A25" s="1574" t="s">
        <v>8</v>
      </c>
      <c r="B25" s="1575">
        <v>1</v>
      </c>
      <c r="C25" s="1262"/>
      <c r="D25" s="1262"/>
      <c r="E25" s="1262"/>
      <c r="F25" s="1262"/>
      <c r="G25" s="1264"/>
      <c r="H25" s="1264"/>
      <c r="I25" s="1265"/>
      <c r="J25" s="1265"/>
      <c r="K25" s="1265"/>
      <c r="L25" s="1265"/>
      <c r="M25" s="1265"/>
      <c r="N25" s="870"/>
      <c r="O25" s="850"/>
      <c r="P25" s="850"/>
      <c r="Q25" s="850"/>
      <c r="R25" s="850"/>
      <c r="S25" s="93"/>
      <c r="T25" s="93"/>
      <c r="U25" s="93"/>
      <c r="V25" s="93"/>
      <c r="W25" s="93"/>
      <c r="X25" s="93"/>
      <c r="Y25" s="93"/>
      <c r="Z25" s="93"/>
      <c r="AA25" s="93"/>
      <c r="AB25" s="93"/>
      <c r="AC25" s="93"/>
      <c r="AD25" s="93"/>
      <c r="AE25" s="93"/>
      <c r="AF25" s="93"/>
      <c r="AG25" s="93"/>
      <c r="AH25" s="93"/>
      <c r="AI25" s="93"/>
      <c r="AJ25" s="93"/>
      <c r="AK25" s="93"/>
      <c r="AL25" s="93"/>
      <c r="AM25" s="52"/>
      <c r="AN25" s="52"/>
      <c r="AO25" s="52"/>
      <c r="AP25" s="52"/>
      <c r="AQ25" s="52"/>
      <c r="AR25" s="52"/>
      <c r="AS25" s="52"/>
      <c r="AT25" s="52"/>
      <c r="AU25" s="52"/>
      <c r="AV25" s="52"/>
      <c r="AW25" s="52"/>
      <c r="AX25" s="52"/>
      <c r="AY25" s="52"/>
      <c r="AZ25" s="52"/>
      <c r="BA25" s="52"/>
      <c r="BB25" s="52"/>
      <c r="BC25" s="52"/>
      <c r="BD25" s="52"/>
      <c r="BE25" s="219"/>
      <c r="BF25" s="100"/>
      <c r="BG25" s="100"/>
      <c r="BH25" s="100"/>
      <c r="BI25" s="100"/>
      <c r="BJ25" s="100"/>
      <c r="BK25" s="100"/>
      <c r="BL25" s="100"/>
      <c r="BM25" s="100"/>
      <c r="BN25" s="100"/>
      <c r="BO25" s="842"/>
      <c r="BP25" s="100"/>
      <c r="BQ25" s="100"/>
      <c r="BR25" s="838"/>
      <c r="BS25" s="838"/>
      <c r="BT25" s="838"/>
      <c r="BU25" s="838"/>
      <c r="BV25" s="838"/>
      <c r="BW25" s="839"/>
    </row>
    <row r="26" spans="1:96" hidden="1" x14ac:dyDescent="0.25">
      <c r="A26" s="1574" t="s">
        <v>9</v>
      </c>
      <c r="B26" s="1266">
        <f>100%-B25</f>
        <v>0</v>
      </c>
      <c r="C26" s="1267"/>
      <c r="D26" s="1267"/>
      <c r="E26" s="1267"/>
      <c r="F26" s="1267"/>
      <c r="G26" s="1264"/>
      <c r="H26" s="1264"/>
      <c r="I26" s="1265"/>
      <c r="J26" s="1265"/>
      <c r="K26" s="1265"/>
      <c r="L26" s="1265"/>
      <c r="M26" s="1265"/>
      <c r="N26" s="870"/>
      <c r="O26" s="850"/>
      <c r="P26" s="850"/>
      <c r="Q26" s="850"/>
      <c r="R26" s="850"/>
      <c r="S26" s="93"/>
      <c r="T26" s="93"/>
      <c r="U26" s="93"/>
      <c r="V26" s="93"/>
      <c r="W26" s="93"/>
      <c r="X26" s="93"/>
      <c r="Y26" s="93"/>
      <c r="Z26" s="93"/>
      <c r="AA26" s="93"/>
      <c r="AB26" s="93"/>
      <c r="AC26" s="93"/>
      <c r="AD26" s="93"/>
      <c r="AE26" s="93"/>
      <c r="AF26" s="93"/>
      <c r="AG26" s="93"/>
      <c r="AH26" s="93"/>
      <c r="AI26" s="93"/>
      <c r="AJ26" s="93"/>
      <c r="AK26" s="93"/>
      <c r="AL26" s="93"/>
      <c r="AM26" s="52"/>
      <c r="AN26" s="52"/>
      <c r="AO26" s="52"/>
      <c r="AP26" s="52"/>
      <c r="AQ26" s="52"/>
      <c r="AR26" s="52"/>
      <c r="AS26" s="52"/>
      <c r="AT26" s="52"/>
      <c r="AU26" s="52"/>
      <c r="AV26" s="52"/>
      <c r="AW26" s="52"/>
      <c r="AX26" s="52"/>
      <c r="AY26" s="52"/>
      <c r="AZ26" s="52"/>
      <c r="BA26" s="52"/>
      <c r="BB26" s="52"/>
      <c r="BC26" s="52"/>
      <c r="BD26" s="52"/>
      <c r="BE26" s="52"/>
      <c r="BF26" s="100"/>
      <c r="BG26" s="100"/>
      <c r="BH26" s="100"/>
      <c r="BI26" s="100"/>
      <c r="BJ26" s="100"/>
      <c r="BK26" s="100"/>
      <c r="BL26" s="100"/>
      <c r="BM26" s="100"/>
      <c r="BN26" s="100"/>
      <c r="BO26" s="100"/>
      <c r="BP26" s="100"/>
      <c r="BQ26" s="100"/>
      <c r="BR26" s="838"/>
      <c r="BS26" s="838"/>
      <c r="BT26" s="838"/>
      <c r="BU26" s="838"/>
      <c r="BV26" s="838"/>
      <c r="BW26" s="839"/>
    </row>
    <row r="27" spans="1:96" ht="19.899999999999999" customHeight="1" x14ac:dyDescent="0.35">
      <c r="A27" s="1574" t="s">
        <v>78</v>
      </c>
      <c r="B27" s="1266" t="str">
        <f>IF(B12="TFC Unrecovered Indirect","Yes","No")</f>
        <v>No</v>
      </c>
      <c r="C27" s="1267"/>
      <c r="D27" s="1268" t="s">
        <v>79</v>
      </c>
      <c r="E27" s="1268"/>
      <c r="F27" s="1273" t="s">
        <v>80</v>
      </c>
      <c r="G27" s="1264"/>
      <c r="H27" s="1264"/>
      <c r="I27" s="1265"/>
      <c r="J27" s="1265"/>
      <c r="K27" s="1265"/>
      <c r="L27" s="1265"/>
      <c r="M27" s="1265"/>
      <c r="N27" s="870"/>
      <c r="O27" s="850"/>
      <c r="P27" s="850"/>
      <c r="Q27" s="850"/>
      <c r="R27" s="850"/>
      <c r="S27" s="93"/>
      <c r="T27" s="93"/>
      <c r="U27" s="93"/>
      <c r="V27" s="93"/>
      <c r="W27" s="93"/>
      <c r="X27" s="93"/>
      <c r="Y27" s="93"/>
      <c r="Z27" s="93"/>
      <c r="AA27" s="93"/>
      <c r="AB27" s="93"/>
      <c r="AC27" s="93"/>
      <c r="AD27" s="93"/>
      <c r="AE27" s="93"/>
      <c r="AF27" s="93"/>
      <c r="AG27" s="93"/>
      <c r="AH27" s="93"/>
      <c r="AI27" s="93"/>
      <c r="AJ27" s="93"/>
      <c r="AK27" s="93"/>
      <c r="AL27" s="93"/>
      <c r="AM27" s="823"/>
      <c r="AN27" s="52"/>
      <c r="AO27" s="52"/>
      <c r="AP27" s="52"/>
      <c r="AQ27" s="52"/>
      <c r="AR27" s="52"/>
      <c r="AS27" s="52"/>
      <c r="AT27" s="52"/>
      <c r="AU27" s="52"/>
      <c r="AV27" s="52"/>
      <c r="AW27" s="52"/>
      <c r="AX27" s="52"/>
      <c r="AY27" s="52"/>
      <c r="AZ27" s="52"/>
      <c r="BA27" s="52"/>
      <c r="BB27" s="52"/>
      <c r="BC27" s="52"/>
      <c r="BD27" s="52"/>
      <c r="BE27" s="52"/>
      <c r="BF27" s="100"/>
      <c r="BG27" s="100"/>
      <c r="BH27" s="100"/>
      <c r="BI27" s="100"/>
      <c r="BJ27" s="2"/>
      <c r="BK27" s="2"/>
      <c r="BL27" s="2"/>
      <c r="BM27" s="100"/>
      <c r="BN27" s="100"/>
      <c r="BO27" s="100"/>
      <c r="BP27" s="100"/>
      <c r="BQ27" s="100"/>
      <c r="BR27" s="838"/>
      <c r="BS27" s="838"/>
      <c r="BT27" s="838"/>
      <c r="BU27" s="838"/>
      <c r="BV27" s="838"/>
      <c r="BW27" s="839"/>
      <c r="BX27" s="930" t="s">
        <v>213</v>
      </c>
      <c r="BY27" s="930"/>
      <c r="BZ27" s="2273"/>
      <c r="CA27" s="930"/>
      <c r="CB27" s="930"/>
      <c r="CC27" s="100"/>
      <c r="CD27" s="100"/>
      <c r="CE27" s="100"/>
      <c r="CF27" s="100"/>
      <c r="CG27" s="100"/>
      <c r="CH27" s="100"/>
      <c r="CI27" s="100"/>
      <c r="CJ27" s="100"/>
      <c r="CK27" s="838"/>
      <c r="CL27" s="838"/>
      <c r="CM27" s="910"/>
    </row>
    <row r="28" spans="1:96" ht="15.75" thickBot="1" x14ac:dyDescent="0.3">
      <c r="A28" s="1435"/>
      <c r="B28" s="1267"/>
      <c r="C28" s="1267"/>
      <c r="D28" s="1267"/>
      <c r="E28" s="1267"/>
      <c r="F28" s="1267"/>
      <c r="G28" s="1264"/>
      <c r="H28" s="1264"/>
      <c r="I28" s="1265"/>
      <c r="J28" s="1265"/>
      <c r="K28" s="1265"/>
      <c r="L28" s="1265"/>
      <c r="M28" s="1265"/>
      <c r="N28" s="870"/>
      <c r="O28" s="850"/>
      <c r="P28" s="850"/>
      <c r="Q28" s="850"/>
      <c r="R28" s="850"/>
      <c r="S28" s="93"/>
      <c r="T28" s="93"/>
      <c r="U28" s="93"/>
      <c r="V28" s="93"/>
      <c r="W28" s="93"/>
      <c r="X28" s="93"/>
      <c r="Y28" s="93"/>
      <c r="Z28" s="93"/>
      <c r="AA28" s="93"/>
      <c r="AB28" s="93"/>
      <c r="AC28" s="93"/>
      <c r="AD28" s="93"/>
      <c r="AE28" s="93"/>
      <c r="AF28" s="93"/>
      <c r="AG28" s="93"/>
      <c r="AH28" s="49"/>
      <c r="AI28" s="49"/>
      <c r="AJ28" s="93"/>
      <c r="AK28" s="93"/>
      <c r="AL28" s="93"/>
      <c r="AM28" s="93"/>
      <c r="AN28" s="52"/>
      <c r="AO28" s="52"/>
      <c r="AP28" s="52"/>
      <c r="AQ28" s="49"/>
      <c r="AR28" s="49"/>
      <c r="AS28" s="49"/>
      <c r="AT28" s="52"/>
      <c r="AU28" s="52"/>
      <c r="AV28" s="52"/>
      <c r="AW28" s="52"/>
      <c r="AX28" s="52"/>
      <c r="AY28" s="52"/>
      <c r="AZ28" s="49"/>
      <c r="BA28" s="49"/>
      <c r="BB28" s="49"/>
      <c r="BC28" s="49"/>
      <c r="BD28" s="52"/>
      <c r="BE28" s="52"/>
      <c r="BF28" s="100"/>
      <c r="BG28" s="100"/>
      <c r="BH28" s="100"/>
      <c r="BI28" s="100"/>
      <c r="BJ28" s="2"/>
      <c r="BK28" s="2"/>
      <c r="BL28" s="2"/>
      <c r="BM28" s="100"/>
      <c r="BN28" s="100"/>
      <c r="BO28" s="100"/>
      <c r="BP28" s="100"/>
      <c r="BQ28" s="100"/>
      <c r="BR28" s="838"/>
      <c r="BS28" s="838"/>
      <c r="BT28" s="838"/>
      <c r="BU28" s="838"/>
      <c r="BV28" s="838"/>
      <c r="BW28" s="839"/>
      <c r="BX28" s="100"/>
      <c r="BY28" s="100"/>
      <c r="BZ28" s="100"/>
      <c r="CA28" s="100"/>
      <c r="CB28" s="100"/>
      <c r="CC28" s="100"/>
      <c r="CD28" s="100"/>
      <c r="CE28" s="100"/>
      <c r="CF28" s="100"/>
      <c r="CG28" s="100"/>
      <c r="CH28" s="842"/>
      <c r="CI28" s="100"/>
      <c r="CJ28" s="100"/>
      <c r="CK28" s="838"/>
      <c r="CL28" s="838"/>
      <c r="CM28" s="910"/>
    </row>
    <row r="29" spans="1:96" ht="15" customHeight="1" x14ac:dyDescent="0.25">
      <c r="A29" s="1435"/>
      <c r="B29" s="1267"/>
      <c r="C29" s="1267"/>
      <c r="D29" s="1267"/>
      <c r="E29" s="1267"/>
      <c r="F29" s="1267"/>
      <c r="G29" s="1264"/>
      <c r="H29" s="1264"/>
      <c r="I29" s="1265"/>
      <c r="J29" s="1265"/>
      <c r="K29" s="1265"/>
      <c r="L29" s="1265"/>
      <c r="M29" s="1265"/>
      <c r="N29" s="870"/>
      <c r="O29" s="850"/>
      <c r="P29" s="850"/>
      <c r="Q29" s="850"/>
      <c r="R29" s="850"/>
      <c r="S29" s="93"/>
      <c r="T29" s="93"/>
      <c r="U29" s="93"/>
      <c r="V29" s="93"/>
      <c r="W29" s="93"/>
      <c r="X29" s="93"/>
      <c r="Y29" s="93"/>
      <c r="Z29" s="93"/>
      <c r="AA29" s="93"/>
      <c r="AB29" s="93"/>
      <c r="AC29" s="93"/>
      <c r="AD29" s="93"/>
      <c r="AE29" s="93"/>
      <c r="AF29" s="93"/>
      <c r="AG29" s="93"/>
      <c r="AH29" s="49"/>
      <c r="AI29" s="49"/>
      <c r="AJ29" s="93"/>
      <c r="AK29" s="93"/>
      <c r="AL29" s="93"/>
      <c r="AM29" s="93"/>
      <c r="AN29" s="52"/>
      <c r="AO29" s="52"/>
      <c r="AP29" s="52"/>
      <c r="AQ29" s="49"/>
      <c r="AR29" s="49"/>
      <c r="AS29" s="49"/>
      <c r="AT29" s="52"/>
      <c r="AU29" s="52"/>
      <c r="AV29" s="52"/>
      <c r="AW29" s="52"/>
      <c r="AX29" s="52"/>
      <c r="AY29" s="52"/>
      <c r="AZ29" s="49"/>
      <c r="BA29" s="49"/>
      <c r="BB29" s="49"/>
      <c r="BC29" s="49"/>
      <c r="BD29" s="52"/>
      <c r="BE29" s="52"/>
      <c r="BF29" s="100"/>
      <c r="BG29" s="100"/>
      <c r="BH29" s="100"/>
      <c r="BI29" s="100"/>
      <c r="BJ29" s="2"/>
      <c r="BK29" s="2"/>
      <c r="BL29" s="2"/>
      <c r="BM29" s="100"/>
      <c r="BN29" s="100"/>
      <c r="BO29" s="100"/>
      <c r="BP29" s="100"/>
      <c r="BQ29" s="100"/>
      <c r="BR29" s="838"/>
      <c r="BS29" s="838"/>
      <c r="BT29" s="838"/>
      <c r="BU29" s="838"/>
      <c r="BV29" s="838"/>
      <c r="BW29" s="839"/>
      <c r="BX29" s="892" t="s">
        <v>23</v>
      </c>
      <c r="BY29" s="893"/>
      <c r="BZ29" s="893"/>
      <c r="CA29" s="2523"/>
      <c r="CB29" s="893"/>
      <c r="CC29" s="2514"/>
      <c r="CD29" s="2848" t="s">
        <v>174</v>
      </c>
      <c r="CE29" s="2849"/>
      <c r="CF29" s="2849"/>
      <c r="CG29" s="2849"/>
      <c r="CH29" s="2850"/>
      <c r="CI29" s="2848" t="s">
        <v>361</v>
      </c>
      <c r="CJ29" s="2849"/>
      <c r="CK29" s="2850"/>
      <c r="CL29" s="2848" t="s">
        <v>183</v>
      </c>
      <c r="CM29" s="2849"/>
      <c r="CN29" s="2850"/>
      <c r="CO29" s="2851" t="s">
        <v>3</v>
      </c>
      <c r="CP29" s="2852"/>
      <c r="CQ29" s="2853"/>
      <c r="CR29" s="2505" t="s">
        <v>36</v>
      </c>
    </row>
    <row r="30" spans="1:96" ht="17.25" customHeight="1" x14ac:dyDescent="0.25">
      <c r="A30" s="1576"/>
      <c r="B30" s="1577"/>
      <c r="C30" s="1578"/>
      <c r="D30" s="1579"/>
      <c r="E30" s="1579"/>
      <c r="F30" s="1579"/>
      <c r="G30" s="1580"/>
      <c r="H30" s="1580"/>
      <c r="I30" s="1581"/>
      <c r="J30" s="1581"/>
      <c r="K30" s="1581"/>
      <c r="L30" s="1581"/>
      <c r="M30" s="1581"/>
      <c r="N30" s="870"/>
      <c r="O30" s="850"/>
      <c r="P30" s="850"/>
      <c r="Q30" s="850"/>
      <c r="R30" s="850"/>
      <c r="S30" s="1102" t="b">
        <v>1</v>
      </c>
      <c r="T30" s="93"/>
      <c r="U30" s="93"/>
      <c r="V30" s="93"/>
      <c r="W30" s="93"/>
      <c r="X30" s="93"/>
      <c r="Y30" s="93"/>
      <c r="Z30" s="93"/>
      <c r="AA30" s="93"/>
      <c r="AB30" s="93"/>
      <c r="AC30" s="93"/>
      <c r="AD30" s="93"/>
      <c r="AE30" s="93"/>
      <c r="AF30" s="93"/>
      <c r="AG30" s="93"/>
      <c r="AH30" s="49"/>
      <c r="AI30" s="49"/>
      <c r="AJ30" s="222" t="b">
        <v>0</v>
      </c>
      <c r="AK30" s="93"/>
      <c r="AL30" s="93"/>
      <c r="AM30" s="93"/>
      <c r="AN30" s="52"/>
      <c r="AO30" s="52"/>
      <c r="AP30" s="52"/>
      <c r="AQ30" s="49"/>
      <c r="AR30" s="49"/>
      <c r="AS30" s="49"/>
      <c r="AT30" s="52"/>
      <c r="AU30" s="223" t="b">
        <v>0</v>
      </c>
      <c r="AV30" s="223"/>
      <c r="AW30" s="52"/>
      <c r="AX30" s="52"/>
      <c r="AY30" s="52"/>
      <c r="AZ30" s="49"/>
      <c r="BA30" s="49"/>
      <c r="BB30" s="49"/>
      <c r="BC30" s="49"/>
      <c r="BD30" s="52"/>
      <c r="BE30" s="223" t="b">
        <v>0</v>
      </c>
      <c r="BF30" s="843"/>
      <c r="BG30" s="100"/>
      <c r="BH30" s="100"/>
      <c r="BI30" s="100"/>
      <c r="BJ30" s="2"/>
      <c r="BK30" s="2"/>
      <c r="BL30" s="2"/>
      <c r="BM30" s="100"/>
      <c r="BN30" s="100"/>
      <c r="BO30" s="100"/>
      <c r="BP30" s="100"/>
      <c r="BQ30" s="100"/>
      <c r="BR30" s="838"/>
      <c r="BS30" s="838"/>
      <c r="BT30" s="838"/>
      <c r="BU30" s="838"/>
      <c r="BV30" s="838"/>
      <c r="BW30" s="839"/>
      <c r="BX30" s="2084"/>
      <c r="BY30" s="897"/>
      <c r="BZ30" s="897"/>
      <c r="CA30" s="922"/>
      <c r="CB30" s="897"/>
      <c r="CC30" s="2516"/>
      <c r="CD30" s="922"/>
      <c r="CE30" s="2507" t="s">
        <v>209</v>
      </c>
      <c r="CF30" s="1137" t="s">
        <v>184</v>
      </c>
      <c r="CG30" s="2515"/>
      <c r="CH30" s="2516"/>
      <c r="CI30" s="922"/>
      <c r="CJ30" s="2515"/>
      <c r="CK30" s="2516"/>
      <c r="CL30" s="922"/>
      <c r="CM30" s="2515"/>
      <c r="CN30" s="2516"/>
      <c r="CO30" s="922"/>
      <c r="CP30" s="897"/>
      <c r="CQ30" s="2516"/>
      <c r="CR30" s="2504"/>
    </row>
    <row r="31" spans="1:96" ht="14.25" customHeight="1" thickBot="1" x14ac:dyDescent="0.3">
      <c r="A31" s="1022"/>
      <c r="B31" s="1023"/>
      <c r="C31" s="1023"/>
      <c r="D31" s="1023" t="b">
        <f>IF(B30&gt;0,TRUE,FALSE)</f>
        <v>0</v>
      </c>
      <c r="E31" s="1023"/>
      <c r="F31" s="1023" t="b">
        <f>IF(B30&gt;0,TRUE,FALSE)</f>
        <v>0</v>
      </c>
      <c r="G31" s="1024" t="b">
        <f>IF(B30&gt;0,TRUE,FALSE)</f>
        <v>0</v>
      </c>
      <c r="H31" s="1024"/>
      <c r="I31" s="1025" t="b">
        <f>IF(B30&gt;0,TRUE,FALSE)</f>
        <v>0</v>
      </c>
      <c r="J31" s="1025"/>
      <c r="K31" s="1025" t="b">
        <f>IF(B30&gt;0,TRUE,FALSE)</f>
        <v>0</v>
      </c>
      <c r="L31" s="1025" t="b">
        <f>IF(B30&gt;0,TRUE,FALSE)</f>
        <v>0</v>
      </c>
      <c r="M31" s="1026"/>
      <c r="N31" s="235" t="b">
        <f>IF(B30&gt;1,TRUE,FALSE)</f>
        <v>0</v>
      </c>
      <c r="O31" s="851" t="b">
        <f>IF(B30&gt;1,TRUE,FALSE)</f>
        <v>0</v>
      </c>
      <c r="P31" s="851"/>
      <c r="Q31" s="851"/>
      <c r="R31" s="851"/>
      <c r="S31" s="235" t="b">
        <f>IF(B30&gt;1,TRUE,FALSE)</f>
        <v>0</v>
      </c>
      <c r="T31" s="235" t="b">
        <f>IF(AD30&gt;0,TRUE,FALSE)</f>
        <v>0</v>
      </c>
      <c r="U31" s="336"/>
      <c r="V31" s="235" t="b">
        <f>IF(B30&gt;2,TRUE,FALSE)</f>
        <v>0</v>
      </c>
      <c r="W31" s="235"/>
      <c r="X31" s="235" t="b">
        <f>IF(B30&gt;2,TRUE,FALSE)</f>
        <v>0</v>
      </c>
      <c r="Y31" s="235" t="b">
        <f>IF(B30&gt;2,TRUE,FALSE)</f>
        <v>0</v>
      </c>
      <c r="Z31" s="235" t="b">
        <f>IF(B30&gt;2,TRUE,FALSE)</f>
        <v>0</v>
      </c>
      <c r="AA31" s="235"/>
      <c r="AB31" s="235" t="b">
        <f>IF(B30&gt;2,TRUE,FALSE)</f>
        <v>0</v>
      </c>
      <c r="AC31" s="235" t="b">
        <f>IF(B30&gt;2,TRUE,FALSE)</f>
        <v>0</v>
      </c>
      <c r="AD31" s="28"/>
      <c r="AE31" s="585" t="b">
        <f>IF(B30&gt;3,TRUE,FALSE)</f>
        <v>0</v>
      </c>
      <c r="AF31" s="235"/>
      <c r="AG31" s="235" t="b">
        <f>IF(B30&gt;3,TRUE,FALSE)</f>
        <v>0</v>
      </c>
      <c r="AH31" s="235" t="b">
        <f>IF(B30&gt;3,TRUE,FALSE)</f>
        <v>0</v>
      </c>
      <c r="AI31" s="235" t="b">
        <f>IF(B30&gt;3,TRUE,FALSE)</f>
        <v>0</v>
      </c>
      <c r="AJ31" s="235"/>
      <c r="AK31" s="235" t="b">
        <f>IF(B30&gt;3,TRUE,FALSE)</f>
        <v>0</v>
      </c>
      <c r="AL31" s="235" t="b">
        <f>IF(B30&gt;3,TRUE,FALSE)</f>
        <v>0</v>
      </c>
      <c r="AM31" s="336"/>
      <c r="AN31" s="235" t="b">
        <f>IF(B30&gt;4,TRUE,FALSE)</f>
        <v>0</v>
      </c>
      <c r="AO31" s="235"/>
      <c r="AP31" s="235" t="b">
        <f>IF(B30&gt;4,TRUE,FALSE)</f>
        <v>0</v>
      </c>
      <c r="AQ31" s="235" t="b">
        <f>IF(B30&gt;4,TRUE,FALSE)</f>
        <v>0</v>
      </c>
      <c r="AR31" s="235" t="b">
        <f>IF(B30&gt;4,TRUE,FALSE)</f>
        <v>0</v>
      </c>
      <c r="AS31" s="235"/>
      <c r="AT31" s="235" t="b">
        <f>IF(B30&gt;4,TRUE,FALSE)</f>
        <v>0</v>
      </c>
      <c r="AU31" s="235" t="b">
        <f>IF(B30&gt;4,TRUE,FALSE)</f>
        <v>0</v>
      </c>
      <c r="AV31" s="821" t="b">
        <v>1</v>
      </c>
      <c r="AW31" s="821"/>
      <c r="AX31" s="28"/>
      <c r="AY31" s="28"/>
      <c r="AZ31" s="242"/>
      <c r="BA31" s="28"/>
      <c r="BB31" s="28"/>
      <c r="BC31" s="28"/>
      <c r="BD31" s="28"/>
      <c r="BE31" s="242"/>
      <c r="BF31" s="2"/>
      <c r="BG31" s="2"/>
      <c r="BH31" s="2"/>
      <c r="BI31" s="2"/>
      <c r="BJ31" s="2"/>
      <c r="BK31" s="2"/>
      <c r="BL31" s="2"/>
      <c r="BM31" s="2"/>
      <c r="BN31" s="2"/>
      <c r="BO31" s="2"/>
      <c r="BP31" s="2"/>
      <c r="BQ31" s="2"/>
      <c r="BR31" s="2"/>
      <c r="BS31" s="2"/>
      <c r="BT31" s="2"/>
      <c r="BU31" s="2"/>
      <c r="BV31" s="2"/>
      <c r="BW31" s="2"/>
      <c r="BX31" s="922" t="s">
        <v>54</v>
      </c>
      <c r="BY31" s="2515" t="s">
        <v>56</v>
      </c>
      <c r="BZ31" s="2515" t="s">
        <v>319</v>
      </c>
      <c r="CA31" s="2558" t="s">
        <v>340</v>
      </c>
      <c r="CB31" s="2559" t="s">
        <v>303</v>
      </c>
      <c r="CC31" s="2560" t="s">
        <v>205</v>
      </c>
      <c r="CD31" s="2551" t="s">
        <v>366</v>
      </c>
      <c r="CE31" s="2552" t="s">
        <v>176</v>
      </c>
      <c r="CF31" s="2553" t="s">
        <v>207</v>
      </c>
      <c r="CG31" s="2554" t="s">
        <v>364</v>
      </c>
      <c r="CH31" s="2555" t="s">
        <v>365</v>
      </c>
      <c r="CI31" s="2558" t="s">
        <v>206</v>
      </c>
      <c r="CJ31" s="2562" t="s">
        <v>362</v>
      </c>
      <c r="CK31" s="2563" t="s">
        <v>15</v>
      </c>
      <c r="CL31" s="2558" t="s">
        <v>363</v>
      </c>
      <c r="CM31" s="2562" t="s">
        <v>362</v>
      </c>
      <c r="CN31" s="2555" t="s">
        <v>208</v>
      </c>
      <c r="CO31" s="2568" t="s">
        <v>204</v>
      </c>
      <c r="CP31" s="2554" t="s">
        <v>3</v>
      </c>
      <c r="CQ31" s="2555" t="s">
        <v>15</v>
      </c>
      <c r="CR31" s="2504"/>
    </row>
    <row r="32" spans="1:96" x14ac:dyDescent="0.25">
      <c r="A32" s="1582"/>
      <c r="B32" s="1583"/>
      <c r="C32" s="1064"/>
      <c r="D32" s="2909" t="s">
        <v>147</v>
      </c>
      <c r="E32" s="2910"/>
      <c r="F32" s="2910"/>
      <c r="G32" s="2910"/>
      <c r="H32" s="2910"/>
      <c r="I32" s="2910"/>
      <c r="J32" s="2910"/>
      <c r="K32" s="2910"/>
      <c r="L32" s="2910"/>
      <c r="M32" s="2910"/>
      <c r="N32" s="805"/>
      <c r="O32" s="2"/>
      <c r="U32"/>
      <c r="BX32" s="2084"/>
      <c r="BY32" s="1093" t="s">
        <v>171</v>
      </c>
      <c r="BZ32" s="1253"/>
      <c r="CA32" s="2556">
        <v>1</v>
      </c>
      <c r="CB32" s="1217">
        <v>0</v>
      </c>
      <c r="CC32" s="2557">
        <v>0</v>
      </c>
      <c r="CD32" s="2386">
        <v>0</v>
      </c>
      <c r="CE32" s="2387">
        <v>0</v>
      </c>
      <c r="CF32" s="2388">
        <v>15</v>
      </c>
      <c r="CG32" s="2549">
        <v>0</v>
      </c>
      <c r="CH32" s="2550">
        <f>SUM(CG32*0.42)</f>
        <v>0</v>
      </c>
      <c r="CI32" s="2386"/>
      <c r="CJ32" s="2564">
        <v>150</v>
      </c>
      <c r="CK32" s="2561">
        <f>CI32*CJ32*CC32</f>
        <v>0</v>
      </c>
      <c r="CL32" s="2386">
        <v>0</v>
      </c>
      <c r="CM32" s="2564">
        <v>51</v>
      </c>
      <c r="CN32" s="2565">
        <f>CL32*CM32*CC32</f>
        <v>0</v>
      </c>
      <c r="CO32" s="2566">
        <v>0</v>
      </c>
      <c r="CP32" s="1850">
        <v>0</v>
      </c>
      <c r="CQ32" s="2567">
        <f t="shared" ref="CQ32:CQ41" si="0">SUM(CO32:CP32)</f>
        <v>0</v>
      </c>
      <c r="CR32" s="2548">
        <f t="shared" ref="CR32:CR41" si="1">CH32+CK32+CN32+CQ32</f>
        <v>0</v>
      </c>
    </row>
    <row r="33" spans="1:96" x14ac:dyDescent="0.25">
      <c r="A33" s="1286"/>
      <c r="B33" s="1280"/>
      <c r="C33" s="17"/>
      <c r="D33" s="1368"/>
      <c r="E33" s="1285"/>
      <c r="F33" s="1285"/>
      <c r="G33" s="1285"/>
      <c r="H33" s="1967"/>
      <c r="I33" s="1285"/>
      <c r="J33" s="1285"/>
      <c r="K33" s="1285"/>
      <c r="L33" s="1285"/>
      <c r="M33" s="1589"/>
      <c r="N33" s="326"/>
      <c r="O33" s="2"/>
      <c r="U33"/>
      <c r="BX33" s="2084"/>
      <c r="BY33" s="1093" t="s">
        <v>172</v>
      </c>
      <c r="BZ33" s="1253"/>
      <c r="CA33" s="2395">
        <v>1</v>
      </c>
      <c r="CB33" s="905"/>
      <c r="CC33" s="2533"/>
      <c r="CD33" s="903"/>
      <c r="CE33" s="901"/>
      <c r="CF33" s="1094">
        <v>15</v>
      </c>
      <c r="CG33" s="2506">
        <v>0</v>
      </c>
      <c r="CH33" s="2522">
        <f t="shared" ref="CH33:CH41" si="2">SUM(CG33*0.42)</f>
        <v>0</v>
      </c>
      <c r="CI33" s="903"/>
      <c r="CJ33" s="2546">
        <v>150</v>
      </c>
      <c r="CK33" s="2524">
        <f t="shared" ref="CK33:CK40" si="3">CI33*CJ33*CC33</f>
        <v>0</v>
      </c>
      <c r="CL33" s="903"/>
      <c r="CM33" s="2546">
        <v>51</v>
      </c>
      <c r="CN33" s="2502">
        <f t="shared" ref="CN33:CN40" si="4">CL33*CM33*CC33</f>
        <v>0</v>
      </c>
      <c r="CO33" s="2503"/>
      <c r="CP33" s="904">
        <v>0</v>
      </c>
      <c r="CQ33" s="2512">
        <f t="shared" si="0"/>
        <v>0</v>
      </c>
      <c r="CR33" s="2548">
        <f t="shared" si="1"/>
        <v>0</v>
      </c>
    </row>
    <row r="34" spans="1:96" x14ac:dyDescent="0.25">
      <c r="A34" s="1286"/>
      <c r="B34" s="1280"/>
      <c r="C34" s="17"/>
      <c r="D34" s="1368"/>
      <c r="E34" s="1285"/>
      <c r="F34" s="1285"/>
      <c r="G34" s="1285"/>
      <c r="H34" s="1967"/>
      <c r="I34" s="1285" t="s">
        <v>190</v>
      </c>
      <c r="J34" s="1285" t="s">
        <v>113</v>
      </c>
      <c r="K34" s="1285"/>
      <c r="L34" s="1285"/>
      <c r="M34" s="1285"/>
      <c r="N34" s="326"/>
      <c r="O34" s="2"/>
      <c r="U34"/>
      <c r="BX34" s="2084"/>
      <c r="BY34" s="905"/>
      <c r="BZ34" s="905"/>
      <c r="CA34" s="901"/>
      <c r="CB34" s="905"/>
      <c r="CC34" s="2533"/>
      <c r="CD34" s="903"/>
      <c r="CE34" s="901"/>
      <c r="CF34" s="1094">
        <v>15</v>
      </c>
      <c r="CG34" s="2506">
        <f>SUM(CE34,CF34)*CD34*CB34*CA34</f>
        <v>0</v>
      </c>
      <c r="CH34" s="2522">
        <f t="shared" si="2"/>
        <v>0</v>
      </c>
      <c r="CI34" s="903"/>
      <c r="CJ34" s="2546">
        <v>150</v>
      </c>
      <c r="CK34" s="2524">
        <f t="shared" si="3"/>
        <v>0</v>
      </c>
      <c r="CL34" s="903">
        <v>0</v>
      </c>
      <c r="CM34" s="2546">
        <v>51</v>
      </c>
      <c r="CN34" s="2502">
        <f t="shared" si="4"/>
        <v>0</v>
      </c>
      <c r="CO34" s="2503"/>
      <c r="CP34" s="904"/>
      <c r="CQ34" s="2512">
        <f t="shared" si="0"/>
        <v>0</v>
      </c>
      <c r="CR34" s="2548">
        <f t="shared" si="1"/>
        <v>0</v>
      </c>
    </row>
    <row r="35" spans="1:96" x14ac:dyDescent="0.25">
      <c r="A35" s="1286"/>
      <c r="B35" s="1280"/>
      <c r="C35" s="17"/>
      <c r="D35" s="1368"/>
      <c r="E35" s="1285"/>
      <c r="F35" s="2772" t="s">
        <v>188</v>
      </c>
      <c r="G35" s="2773"/>
      <c r="H35" s="1966"/>
      <c r="I35" s="1826">
        <f>'Cover Sheet and Summary'!N6</f>
        <v>9</v>
      </c>
      <c r="J35" s="1826">
        <f>'Cover Sheet and Summary'!O6</f>
        <v>2019</v>
      </c>
      <c r="K35" s="1285"/>
      <c r="L35" s="1285"/>
      <c r="M35" s="1285"/>
      <c r="N35" s="326"/>
      <c r="O35" s="2"/>
      <c r="U35"/>
      <c r="BX35" s="2084"/>
      <c r="BY35" s="905"/>
      <c r="BZ35" s="905"/>
      <c r="CA35" s="901"/>
      <c r="CB35" s="905"/>
      <c r="CC35" s="2533"/>
      <c r="CD35" s="903"/>
      <c r="CE35" s="901"/>
      <c r="CF35" s="1094">
        <v>15</v>
      </c>
      <c r="CG35" s="2506">
        <f t="shared" ref="CG35:CG41" si="5">SUM(CE35,CF35)*CD35*CB35*CA35</f>
        <v>0</v>
      </c>
      <c r="CH35" s="2522">
        <f t="shared" si="2"/>
        <v>0</v>
      </c>
      <c r="CI35" s="903"/>
      <c r="CJ35" s="2546">
        <v>150</v>
      </c>
      <c r="CK35" s="2524">
        <f t="shared" si="3"/>
        <v>0</v>
      </c>
      <c r="CL35" s="903"/>
      <c r="CM35" s="2546">
        <v>51</v>
      </c>
      <c r="CN35" s="2502">
        <f>CL35*CM35*CC35</f>
        <v>0</v>
      </c>
      <c r="CO35" s="2503"/>
      <c r="CP35" s="904"/>
      <c r="CQ35" s="2512">
        <f t="shared" si="0"/>
        <v>0</v>
      </c>
      <c r="CR35" s="2548">
        <f t="shared" si="1"/>
        <v>0</v>
      </c>
    </row>
    <row r="36" spans="1:96" x14ac:dyDescent="0.25">
      <c r="A36" s="1286"/>
      <c r="B36" s="1280"/>
      <c r="C36" s="17"/>
      <c r="D36" s="1368"/>
      <c r="E36" s="1285"/>
      <c r="F36" s="2772" t="s">
        <v>189</v>
      </c>
      <c r="G36" s="2773"/>
      <c r="H36" s="1966"/>
      <c r="I36" s="1826">
        <f>'Cover Sheet and Summary'!P6</f>
        <v>8</v>
      </c>
      <c r="J36" s="1826">
        <f>'Cover Sheet and Summary'!Q6</f>
        <v>2020</v>
      </c>
      <c r="K36" s="1285"/>
      <c r="L36" s="1285"/>
      <c r="M36" s="1285"/>
      <c r="N36" s="326"/>
      <c r="O36" s="2"/>
      <c r="U36"/>
      <c r="BX36" s="2084"/>
      <c r="BY36" s="905"/>
      <c r="BZ36" s="905"/>
      <c r="CA36" s="901"/>
      <c r="CB36" s="905"/>
      <c r="CC36" s="2533"/>
      <c r="CD36" s="903"/>
      <c r="CE36" s="901"/>
      <c r="CF36" s="1094">
        <v>15</v>
      </c>
      <c r="CG36" s="2506">
        <f t="shared" si="5"/>
        <v>0</v>
      </c>
      <c r="CH36" s="2522">
        <f t="shared" si="2"/>
        <v>0</v>
      </c>
      <c r="CI36" s="903"/>
      <c r="CJ36" s="2546">
        <v>150</v>
      </c>
      <c r="CK36" s="2524">
        <f t="shared" si="3"/>
        <v>0</v>
      </c>
      <c r="CL36" s="903"/>
      <c r="CM36" s="2546">
        <v>51</v>
      </c>
      <c r="CN36" s="2502">
        <f t="shared" si="4"/>
        <v>0</v>
      </c>
      <c r="CO36" s="2503"/>
      <c r="CP36" s="904"/>
      <c r="CQ36" s="2512">
        <f t="shared" si="0"/>
        <v>0</v>
      </c>
      <c r="CR36" s="2548">
        <f t="shared" si="1"/>
        <v>0</v>
      </c>
    </row>
    <row r="37" spans="1:96" x14ac:dyDescent="0.25">
      <c r="A37" s="1584"/>
      <c r="B37" s="1280"/>
      <c r="C37" s="17"/>
      <c r="D37" s="1590"/>
      <c r="E37" s="1285"/>
      <c r="F37" s="1285"/>
      <c r="G37" s="1285"/>
      <c r="H37" s="1967"/>
      <c r="I37" s="1285"/>
      <c r="J37" s="1285"/>
      <c r="K37" s="1285"/>
      <c r="L37" s="1285"/>
      <c r="M37" s="1285"/>
      <c r="N37" s="326"/>
      <c r="O37" s="2"/>
      <c r="U37"/>
      <c r="BX37" s="2084"/>
      <c r="BY37" s="905"/>
      <c r="BZ37" s="905"/>
      <c r="CA37" s="901"/>
      <c r="CB37" s="905"/>
      <c r="CC37" s="2533"/>
      <c r="CD37" s="903"/>
      <c r="CE37" s="901"/>
      <c r="CF37" s="1094">
        <v>15</v>
      </c>
      <c r="CG37" s="2506">
        <f t="shared" si="5"/>
        <v>0</v>
      </c>
      <c r="CH37" s="2522">
        <f t="shared" si="2"/>
        <v>0</v>
      </c>
      <c r="CI37" s="903"/>
      <c r="CJ37" s="2546">
        <v>150</v>
      </c>
      <c r="CK37" s="2524">
        <f t="shared" si="3"/>
        <v>0</v>
      </c>
      <c r="CL37" s="903"/>
      <c r="CM37" s="2546">
        <v>51</v>
      </c>
      <c r="CN37" s="2502">
        <f t="shared" si="4"/>
        <v>0</v>
      </c>
      <c r="CO37" s="2503"/>
      <c r="CP37" s="904"/>
      <c r="CQ37" s="2512">
        <f t="shared" si="0"/>
        <v>0</v>
      </c>
      <c r="CR37" s="2548">
        <f t="shared" si="1"/>
        <v>0</v>
      </c>
    </row>
    <row r="38" spans="1:96" x14ac:dyDescent="0.25">
      <c r="A38" s="1585" t="s">
        <v>141</v>
      </c>
      <c r="B38" s="1278" t="s">
        <v>140</v>
      </c>
      <c r="C38" s="17"/>
      <c r="D38" s="1291" t="s">
        <v>39</v>
      </c>
      <c r="E38" s="1591" t="s">
        <v>145</v>
      </c>
      <c r="F38" s="1292" t="s">
        <v>276</v>
      </c>
      <c r="G38" s="1292" t="s">
        <v>186</v>
      </c>
      <c r="H38" s="1814"/>
      <c r="I38" s="1590" t="s">
        <v>16</v>
      </c>
      <c r="J38" s="1288" t="s">
        <v>8</v>
      </c>
      <c r="K38" s="1288" t="s">
        <v>151</v>
      </c>
      <c r="L38" s="1288" t="s">
        <v>15</v>
      </c>
      <c r="M38" s="1370" t="s">
        <v>157</v>
      </c>
      <c r="N38" s="326"/>
      <c r="U38"/>
      <c r="BX38" s="2084"/>
      <c r="BY38" s="905"/>
      <c r="BZ38" s="905"/>
      <c r="CA38" s="901"/>
      <c r="CB38" s="905"/>
      <c r="CC38" s="2533"/>
      <c r="CD38" s="903"/>
      <c r="CE38" s="901"/>
      <c r="CF38" s="1094">
        <v>15</v>
      </c>
      <c r="CG38" s="2506">
        <f t="shared" si="5"/>
        <v>0</v>
      </c>
      <c r="CH38" s="2522">
        <f t="shared" si="2"/>
        <v>0</v>
      </c>
      <c r="CI38" s="903"/>
      <c r="CJ38" s="2546">
        <v>150</v>
      </c>
      <c r="CK38" s="2524">
        <f t="shared" si="3"/>
        <v>0</v>
      </c>
      <c r="CL38" s="903"/>
      <c r="CM38" s="2546">
        <v>51</v>
      </c>
      <c r="CN38" s="2502">
        <f t="shared" si="4"/>
        <v>0</v>
      </c>
      <c r="CO38" s="2503"/>
      <c r="CP38" s="904"/>
      <c r="CQ38" s="2512">
        <f t="shared" si="0"/>
        <v>0</v>
      </c>
      <c r="CR38" s="2548">
        <f t="shared" si="1"/>
        <v>0</v>
      </c>
    </row>
    <row r="39" spans="1:96" ht="15" customHeight="1" x14ac:dyDescent="0.25">
      <c r="A39" s="1586"/>
      <c r="B39" s="1280"/>
      <c r="C39" s="17"/>
      <c r="D39" s="19"/>
      <c r="E39" s="19"/>
      <c r="F39" s="19"/>
      <c r="G39" s="741"/>
      <c r="H39" s="741"/>
      <c r="I39" s="742"/>
      <c r="J39" s="742"/>
      <c r="K39" s="742"/>
      <c r="L39" s="742"/>
      <c r="M39" s="1944"/>
      <c r="N39" s="327"/>
      <c r="U39"/>
      <c r="BX39" s="2084"/>
      <c r="BY39" s="905"/>
      <c r="BZ39" s="905"/>
      <c r="CA39" s="901"/>
      <c r="CB39" s="905"/>
      <c r="CC39" s="2533"/>
      <c r="CD39" s="903"/>
      <c r="CE39" s="901"/>
      <c r="CF39" s="1094">
        <v>15</v>
      </c>
      <c r="CG39" s="2506">
        <f t="shared" si="5"/>
        <v>0</v>
      </c>
      <c r="CH39" s="2522">
        <f t="shared" si="2"/>
        <v>0</v>
      </c>
      <c r="CI39" s="903"/>
      <c r="CJ39" s="2546">
        <v>140</v>
      </c>
      <c r="CK39" s="2524">
        <f t="shared" si="3"/>
        <v>0</v>
      </c>
      <c r="CL39" s="903"/>
      <c r="CM39" s="2546">
        <v>51</v>
      </c>
      <c r="CN39" s="2502">
        <f t="shared" si="4"/>
        <v>0</v>
      </c>
      <c r="CO39" s="2503"/>
      <c r="CP39" s="904"/>
      <c r="CQ39" s="2512">
        <f t="shared" si="0"/>
        <v>0</v>
      </c>
      <c r="CR39" s="2548">
        <f t="shared" si="1"/>
        <v>0</v>
      </c>
    </row>
    <row r="40" spans="1:96" x14ac:dyDescent="0.25">
      <c r="A40" s="2309">
        <f>'BP1'!A39</f>
        <v>0</v>
      </c>
      <c r="B40" s="2311" t="str">
        <f>'BP1'!B39</f>
        <v>Eval</v>
      </c>
      <c r="C40" s="17"/>
      <c r="D40" s="2335">
        <f>'BP1'!E40</f>
        <v>93656.87</v>
      </c>
      <c r="E40" s="2317">
        <f>IF(AND($J$35=$J$36,$I$35&lt;7,$I$36&lt;7),$I$36-$I$35+1,IF(AND($J$35=$J$36,$I$35&lt;7,$I$36&gt;=7),7-$I$35,IF(AND($J$35=$J$36,$I$35&gt;=7,$I$36&gt;=7),$I$36-$I$35+1,IF(AND($J$36&gt;$J$35,$I$35&gt;=7,$I$36&gt;7),7-$I$35+12,IF(AND($J505&gt;$J$35,$I$35&lt;7,$I$36&gt;=7),7-$I$35,IF(AND($J$36&gt;$J$35,$I$35&gt;=7,$I$36&lt;7),12-$I$35+1+$I$36,IF(AND($J$36&gt;$J$35,$I$35&lt;7,$I$36&lt;7),7-$I$35,IF(AND($J$36&gt;$J$35,$I$35&gt;=7,$I$36&gt;=7),12-$I$35+7))))))))</f>
        <v>10</v>
      </c>
      <c r="F40" s="2361">
        <f>IF('Cover Sheet and Summary'!M4&gt;1,'BP1'!G39,0)</f>
        <v>0</v>
      </c>
      <c r="G40" s="2318">
        <f>E40/12*F40</f>
        <v>0</v>
      </c>
      <c r="H40" s="2318"/>
      <c r="I40" s="2367">
        <v>0</v>
      </c>
      <c r="J40" s="2319">
        <f>ROUNDDOWN(L40-I40,0)</f>
        <v>0</v>
      </c>
      <c r="K40" s="2320"/>
      <c r="L40" s="2321">
        <f>ROUNDDOWN((D40*E40*F40/12),0)</f>
        <v>0</v>
      </c>
      <c r="M40" s="2322"/>
      <c r="N40" s="328">
        <v>0</v>
      </c>
      <c r="U40"/>
      <c r="BX40" s="2084"/>
      <c r="BY40" s="905"/>
      <c r="BZ40" s="905"/>
      <c r="CA40" s="901"/>
      <c r="CB40" s="905"/>
      <c r="CC40" s="2533"/>
      <c r="CD40" s="903"/>
      <c r="CE40" s="901"/>
      <c r="CF40" s="1094">
        <v>15</v>
      </c>
      <c r="CG40" s="2506">
        <f>SUM(CE40,CF40)*CD40*CB40*CA40</f>
        <v>0</v>
      </c>
      <c r="CH40" s="2522">
        <f t="shared" si="2"/>
        <v>0</v>
      </c>
      <c r="CI40" s="903"/>
      <c r="CJ40" s="2546">
        <v>150</v>
      </c>
      <c r="CK40" s="2524">
        <f t="shared" si="3"/>
        <v>0</v>
      </c>
      <c r="CL40" s="903"/>
      <c r="CM40" s="2546">
        <v>51</v>
      </c>
      <c r="CN40" s="2502">
        <f t="shared" si="4"/>
        <v>0</v>
      </c>
      <c r="CO40" s="2503"/>
      <c r="CP40" s="904"/>
      <c r="CQ40" s="2512">
        <f t="shared" si="0"/>
        <v>0</v>
      </c>
      <c r="CR40" s="2548">
        <f t="shared" si="1"/>
        <v>0</v>
      </c>
    </row>
    <row r="41" spans="1:96" x14ac:dyDescent="0.25">
      <c r="A41" s="2310">
        <f>IF(I35&lt;&gt;7,A40,"")</f>
        <v>0</v>
      </c>
      <c r="B41" s="2323"/>
      <c r="C41" s="17"/>
      <c r="D41" s="2334">
        <f>IF($S$30=FALSE,D40,SUM(D40,(D40*'Cover Sheet and Summary'!$H$13/100)))</f>
        <v>96466.576099999991</v>
      </c>
      <c r="E41" s="2324">
        <f>IF(AND($J$36=$J$35,$I$35&gt;=7),0,IF(AND($J$36=$J$35,$I$36&lt;=12),$I$36-7+1,IF(AND($J$36=$J$35,$I$36-$I$35&lt;=6),0,IF(AND($J$36=$J$35,$I$36&lt;7),0,IF(AND($J$36=$J$35,$I$36&gt;=7),$I$36-7+1,IF(AND($J$36&gt;$J$35,$I$35&lt;7,$I$36&lt;7),12-7+$I$36+1,IF(AND($J$36&gt;$J$35,$I$35&lt;7,$I$36&gt;=7),$I$36-7+1,IF(AND($J$36&gt;$J$35,$I$35&gt;=7,$I$36&lt;7),0,IF(AND($J$36&gt;$J$35,$I$35&gt;=7,$I$36&gt;=7),$I$36-7+1)))))))))</f>
        <v>2</v>
      </c>
      <c r="F41" s="2379">
        <f>F40</f>
        <v>0</v>
      </c>
      <c r="G41" s="2318">
        <f>E41/12*F41</f>
        <v>0</v>
      </c>
      <c r="H41" s="2318"/>
      <c r="I41" s="2367">
        <v>0</v>
      </c>
      <c r="J41" s="2319">
        <f>ROUNDDOWN(L41-I41,0)</f>
        <v>0</v>
      </c>
      <c r="K41" s="2320"/>
      <c r="L41" s="2321">
        <f>ROUNDDOWN((D41*E41*F41/12),0)</f>
        <v>0</v>
      </c>
      <c r="M41" s="2325">
        <f>SUM(L40,L41)</f>
        <v>0</v>
      </c>
      <c r="N41" s="328"/>
      <c r="U41"/>
      <c r="BX41" s="2084"/>
      <c r="BY41" s="905"/>
      <c r="BZ41" s="905"/>
      <c r="CA41" s="901"/>
      <c r="CB41" s="905"/>
      <c r="CC41" s="2533"/>
      <c r="CD41" s="903"/>
      <c r="CE41" s="901"/>
      <c r="CF41" s="1094">
        <v>15</v>
      </c>
      <c r="CG41" s="2506">
        <f t="shared" si="5"/>
        <v>0</v>
      </c>
      <c r="CH41" s="2522">
        <f t="shared" si="2"/>
        <v>0</v>
      </c>
      <c r="CI41" s="903"/>
      <c r="CJ41" s="2546">
        <v>140</v>
      </c>
      <c r="CK41" s="2524">
        <f>CI41*CJ41*CC41</f>
        <v>0</v>
      </c>
      <c r="CL41" s="903"/>
      <c r="CM41" s="2546">
        <v>51</v>
      </c>
      <c r="CN41" s="2502">
        <f>CL41*CM41*CC41</f>
        <v>0</v>
      </c>
      <c r="CO41" s="2503"/>
      <c r="CP41" s="904"/>
      <c r="CQ41" s="2512">
        <f t="shared" si="0"/>
        <v>0</v>
      </c>
      <c r="CR41" s="2548">
        <f t="shared" si="1"/>
        <v>0</v>
      </c>
    </row>
    <row r="42" spans="1:96" ht="16.5" thickBot="1" x14ac:dyDescent="0.3">
      <c r="A42" s="2326"/>
      <c r="B42" s="2327"/>
      <c r="C42" s="980"/>
      <c r="D42" s="2911" t="s">
        <v>40</v>
      </c>
      <c r="E42" s="2765"/>
      <c r="F42" s="2912"/>
      <c r="G42" s="2766"/>
      <c r="H42" s="2329"/>
      <c r="I42" s="2330">
        <f>ROUNDDOWN(SUM(I40,I41)*$B$126,0)</f>
        <v>0</v>
      </c>
      <c r="J42" s="2330">
        <f>ROUNDDOWN(SUM(J40,J41)*$B$126,0)</f>
        <v>0</v>
      </c>
      <c r="K42" s="2331"/>
      <c r="L42" s="2336">
        <f>ROUNDDOWN(SUM(L40,L41)*$B$126,0)</f>
        <v>0</v>
      </c>
      <c r="M42" s="2332"/>
      <c r="N42" s="329"/>
      <c r="U42"/>
      <c r="BX42" s="923"/>
      <c r="BY42" s="2528"/>
      <c r="BZ42" s="2528"/>
      <c r="CA42" s="2389"/>
      <c r="CB42" s="2389"/>
      <c r="CC42" s="2390"/>
      <c r="CD42" s="2536"/>
      <c r="CE42" s="2389"/>
      <c r="CF42" s="2389"/>
      <c r="CG42" s="2389"/>
      <c r="CH42" s="2390"/>
      <c r="CI42" s="2537"/>
      <c r="CJ42" s="2528"/>
      <c r="CK42" s="2538"/>
      <c r="CL42" s="2537"/>
      <c r="CM42" s="2528"/>
      <c r="CN42" s="2538"/>
      <c r="CO42" s="2540" t="s">
        <v>328</v>
      </c>
      <c r="CP42" s="2528"/>
      <c r="CQ42" s="2538"/>
      <c r="CR42" s="2543">
        <f>SUM(CR32:CR41)</f>
        <v>0</v>
      </c>
    </row>
    <row r="43" spans="1:96" x14ac:dyDescent="0.25">
      <c r="A43" s="1859">
        <f>'BP1'!A42</f>
        <v>0</v>
      </c>
      <c r="B43" s="1846">
        <f>'BP1'!B42</f>
        <v>0</v>
      </c>
      <c r="C43" s="17"/>
      <c r="D43" s="1860">
        <f>'BP1'!E43</f>
        <v>56650</v>
      </c>
      <c r="E43" s="1848">
        <f>IF(AND($J$35=$J$36,$I$35&lt;7,$I$36&lt;7),$I$36-$I$35+1,IF(AND($J$35=$J$36,$I$35&lt;7,$I$36&gt;=7),7-$I$35,IF(AND($J$35=$J$36,$I$35&gt;=7,$I$36&gt;=7),$I$36-$I$35+1,IF(AND($J$36&gt;$J$35,$I$35&gt;=7,$I$36&gt;7),7-$I$35+12,IF(AND($J508&gt;$J$35,$I$35&lt;7,$I$36&gt;=7),7-$I$35,IF(AND($J$36&gt;$J$35,$I$35&gt;=7,$I$36&lt;7),12-$I$35+1+$I$36,IF(AND($J$36&gt;$J$35,$I$35&lt;7,$I$36&lt;7),7-$I$35,IF(AND($J$36&gt;$J$35,$I$35&gt;=7,$I$36&gt;=7),12-$I$35+7))))))))</f>
        <v>10</v>
      </c>
      <c r="F43" s="2361"/>
      <c r="G43" s="1849">
        <f>E43/12*F43</f>
        <v>0</v>
      </c>
      <c r="H43" s="1849"/>
      <c r="I43" s="2362">
        <v>0</v>
      </c>
      <c r="J43" s="1851">
        <f>ROUNDDOWN(L43-I43,0)</f>
        <v>0</v>
      </c>
      <c r="K43" s="1872"/>
      <c r="L43" s="1613">
        <f>ROUNDDOWN((D43*E43*F43/12),0)</f>
        <v>0</v>
      </c>
      <c r="M43" s="1309"/>
      <c r="N43" s="328"/>
      <c r="U43"/>
      <c r="BX43" s="2531"/>
      <c r="BY43" s="712"/>
      <c r="BZ43" s="712"/>
      <c r="CA43" s="2569"/>
      <c r="CB43" s="712"/>
      <c r="CC43" s="714"/>
      <c r="CD43" s="2531"/>
      <c r="CE43" s="712"/>
      <c r="CF43" s="712"/>
      <c r="CG43" s="712"/>
      <c r="CH43" s="714"/>
      <c r="CI43" s="2531"/>
      <c r="CJ43" s="712"/>
      <c r="CK43" s="714"/>
      <c r="CL43" s="2531"/>
      <c r="CM43" s="712"/>
      <c r="CN43" s="714"/>
      <c r="CO43" s="2531"/>
      <c r="CP43" s="712"/>
      <c r="CQ43" s="714"/>
      <c r="CR43" s="2544"/>
    </row>
    <row r="44" spans="1:96" x14ac:dyDescent="0.25">
      <c r="A44" s="1587">
        <f>IF(I35&lt;&gt;7,A43,"")</f>
        <v>0</v>
      </c>
      <c r="B44" s="1282"/>
      <c r="C44" s="17"/>
      <c r="D44" s="1392">
        <f>IF($S$30=FALSE,D43,SUM(D43,(D43*'Cover Sheet and Summary'!$H$13/100)))</f>
        <v>58349.5</v>
      </c>
      <c r="E44" s="1807">
        <f>IF(AND($J$36=$J$35,$I$35&gt;=7),0,IF(AND($J$36=$J$35,$I$36&lt;=12),$I$36-7+1,IF(AND($J$36=$J$35,$I$36-$I$35&lt;=6),0,IF(AND($J$36=$J$35,$I$36&lt;7),0,IF(AND($J$36=$J$35,$I$36&gt;=7),$I$36-7+1,IF(AND($J$36&gt;$J$35,$I$35&lt;7,$I$36&lt;7),12-7+$I$36+1,IF(AND($J$36&gt;$J$35,$I$35&lt;7,$I$36&gt;=7),$I$36-7+1,IF(AND($J$36&gt;$J$35,$I$35&gt;=7,$I$36&lt;7),0,IF(AND($J$36&gt;$J$35,$I$35&gt;=7,$I$36&gt;=7),$I$36-7+1)))))))))</f>
        <v>2</v>
      </c>
      <c r="F44" s="2289">
        <f>F43</f>
        <v>0</v>
      </c>
      <c r="G44" s="1294">
        <f>E44/12*F44</f>
        <v>0</v>
      </c>
      <c r="H44" s="1294"/>
      <c r="I44" s="2297">
        <v>0</v>
      </c>
      <c r="J44" s="1295">
        <f>ROUNDDOWN(L44-I44,0)</f>
        <v>0</v>
      </c>
      <c r="K44" s="1872"/>
      <c r="L44" s="1296">
        <f>ROUNDDOWN((D44*E44*F44/12),0)</f>
        <v>0</v>
      </c>
      <c r="M44" s="1298">
        <f>SUM(L43,L44)</f>
        <v>0</v>
      </c>
      <c r="N44" s="328"/>
      <c r="U44"/>
      <c r="BX44" s="2084"/>
      <c r="BY44" s="897"/>
      <c r="BZ44" s="897"/>
      <c r="CA44" s="922"/>
      <c r="CB44" s="897"/>
      <c r="CC44" s="2516"/>
      <c r="CD44" s="2843" t="s">
        <v>174</v>
      </c>
      <c r="CE44" s="2844"/>
      <c r="CF44" s="2844"/>
      <c r="CG44" s="2844"/>
      <c r="CH44" s="2845"/>
      <c r="CI44" s="2843" t="s">
        <v>361</v>
      </c>
      <c r="CJ44" s="2844"/>
      <c r="CK44" s="2845"/>
      <c r="CL44" s="2843" t="s">
        <v>183</v>
      </c>
      <c r="CM44" s="2844"/>
      <c r="CN44" s="2845"/>
      <c r="CO44" s="2854" t="s">
        <v>3</v>
      </c>
      <c r="CP44" s="2846"/>
      <c r="CQ44" s="2847"/>
      <c r="CR44" s="2526" t="s">
        <v>36</v>
      </c>
    </row>
    <row r="45" spans="1:96" ht="15.75" thickBot="1" x14ac:dyDescent="0.3">
      <c r="A45" s="1852"/>
      <c r="B45" s="1853"/>
      <c r="C45" s="980"/>
      <c r="D45" s="2869" t="s">
        <v>40</v>
      </c>
      <c r="E45" s="2744"/>
      <c r="F45" s="2744"/>
      <c r="G45" s="2745"/>
      <c r="H45" s="1963"/>
      <c r="I45" s="1854">
        <f>ROUNDDOWN(SUM(I43,I44)*$B$126,0)</f>
        <v>0</v>
      </c>
      <c r="J45" s="1854">
        <f>ROUNDDOWN(SUM(J43,J44)*$B$126,0)</f>
        <v>0</v>
      </c>
      <c r="K45" s="1873"/>
      <c r="L45" s="1861">
        <f>ROUNDDOWN(SUM(L43,L44)*$B$126,0)</f>
        <v>0</v>
      </c>
      <c r="M45" s="1856"/>
      <c r="N45" s="329"/>
      <c r="U45"/>
      <c r="BX45" s="922" t="s">
        <v>53</v>
      </c>
      <c r="BY45" s="897"/>
      <c r="BZ45" s="897"/>
      <c r="CA45" s="922"/>
      <c r="CB45" s="897"/>
      <c r="CC45" s="2516"/>
      <c r="CD45" s="922"/>
      <c r="CE45" s="2507" t="s">
        <v>209</v>
      </c>
      <c r="CF45" s="1137" t="s">
        <v>184</v>
      </c>
      <c r="CG45" s="2515"/>
      <c r="CH45" s="2516"/>
      <c r="CI45" s="922"/>
      <c r="CJ45" s="2515"/>
      <c r="CK45" s="2516"/>
      <c r="CL45" s="922"/>
      <c r="CM45" s="2515"/>
      <c r="CN45" s="2516"/>
      <c r="CO45" s="922"/>
      <c r="CP45" s="897"/>
      <c r="CQ45" s="2516"/>
      <c r="CR45" s="2504"/>
    </row>
    <row r="46" spans="1:96" ht="15.75" thickBot="1" x14ac:dyDescent="0.3">
      <c r="A46" s="1858">
        <f>'BP1'!A45</f>
        <v>0</v>
      </c>
      <c r="B46" s="1846">
        <f>'BP1'!B45</f>
        <v>0</v>
      </c>
      <c r="C46" s="17"/>
      <c r="D46" s="1860">
        <f>'BP1'!E46</f>
        <v>39140</v>
      </c>
      <c r="E46" s="1848">
        <f>IF(AND($J$35=$J$36,$I$35&lt;7,$I$36&lt;7),$I$36-$I$35+1,IF(AND($J$35=$J$36,$I$35&lt;7,$I$36&gt;=7),7-$I$35,IF(AND($J$35=$J$36,$I$35&gt;=7,$I$36&gt;=7),$I$36-$I$35+1,IF(AND($J$36&gt;$J$35,$I$35&gt;=7,$I$36&gt;7),7-$I$35+12,IF(AND($J511&gt;$J$35,$I$35&lt;7,$I$36&gt;=7),7-$I$35,IF(AND($J$36&gt;$J$35,$I$35&gt;=7,$I$36&lt;7),12-$I$35+1+$I$36,IF(AND($J$36&gt;$J$35,$I$35&lt;7,$I$36&lt;7),7-$I$35,IF(AND($J$36&gt;$J$35,$I$35&gt;=7,$I$36&gt;=7),12-$I$35+7))))))))</f>
        <v>10</v>
      </c>
      <c r="F46" s="2361">
        <f>IF('Cover Sheet and Summary'!M4&gt;1,'BP1'!G45,0)</f>
        <v>0</v>
      </c>
      <c r="G46" s="1849">
        <f>E46/12*F46</f>
        <v>0</v>
      </c>
      <c r="H46" s="1849"/>
      <c r="I46" s="2368">
        <v>0</v>
      </c>
      <c r="J46" s="1851">
        <f>ROUNDDOWN(L46-I46,0)</f>
        <v>0</v>
      </c>
      <c r="K46" s="1872"/>
      <c r="L46" s="1613">
        <f>ROUNDDOWN((D46*E46*F46/12),0)</f>
        <v>0</v>
      </c>
      <c r="M46" s="1309"/>
      <c r="N46" s="328"/>
      <c r="Q46" s="2"/>
      <c r="U46"/>
      <c r="BX46" s="2084"/>
      <c r="BY46" s="2515" t="s">
        <v>56</v>
      </c>
      <c r="BZ46" s="2515" t="s">
        <v>319</v>
      </c>
      <c r="CA46" s="2558" t="s">
        <v>340</v>
      </c>
      <c r="CB46" s="2559" t="s">
        <v>303</v>
      </c>
      <c r="CC46" s="2560" t="s">
        <v>205</v>
      </c>
      <c r="CD46" s="2551" t="s">
        <v>366</v>
      </c>
      <c r="CE46" s="2552" t="s">
        <v>176</v>
      </c>
      <c r="CF46" s="2553" t="s">
        <v>207</v>
      </c>
      <c r="CG46" s="2554" t="s">
        <v>364</v>
      </c>
      <c r="CH46" s="2555" t="s">
        <v>365</v>
      </c>
      <c r="CI46" s="2558" t="s">
        <v>206</v>
      </c>
      <c r="CJ46" s="2562" t="s">
        <v>362</v>
      </c>
      <c r="CK46" s="2563" t="s">
        <v>15</v>
      </c>
      <c r="CL46" s="2558" t="s">
        <v>363</v>
      </c>
      <c r="CM46" s="2562" t="s">
        <v>362</v>
      </c>
      <c r="CN46" s="2555" t="s">
        <v>208</v>
      </c>
      <c r="CO46" s="2568" t="s">
        <v>204</v>
      </c>
      <c r="CP46" s="2554" t="s">
        <v>3</v>
      </c>
      <c r="CQ46" s="2555" t="s">
        <v>15</v>
      </c>
      <c r="CR46" s="2504"/>
    </row>
    <row r="47" spans="1:96" x14ac:dyDescent="0.25">
      <c r="A47" s="1587">
        <f>IF(I35&lt;&gt;7,A46,"")</f>
        <v>0</v>
      </c>
      <c r="B47" s="1282"/>
      <c r="C47" s="17"/>
      <c r="D47" s="1392">
        <f>IF($S$30=FALSE,D46,SUM(D46,(D46*'Cover Sheet and Summary'!$H$13/100)))</f>
        <v>40314.199999999997</v>
      </c>
      <c r="E47" s="1807">
        <f>IF(AND($J$36=$J$35,$I$35&gt;=7),0,IF(AND($J$36=$J$35,$I$36&lt;=12),$I$36-7+1,IF(AND($J$36=$J$35,$I$36-$I$35&lt;=6),0,IF(AND($J$36=$J$35,$I$36&lt;7),0,IF(AND($J$36=$J$35,$I$36&gt;=7),$I$36-7+1,IF(AND($J$36&gt;$J$35,$I$35&lt;7,$I$36&lt;7),12-7+$I$36+1,IF(AND($J$36&gt;$J$35,$I$35&lt;7,$I$36&gt;=7),$I$36-7+1,IF(AND($J$36&gt;$J$35,$I$35&gt;=7,$I$36&lt;7),0,IF(AND($J$36&gt;$J$35,$I$35&gt;=7,$I$36&gt;=7),$I$36-7+1)))))))))</f>
        <v>2</v>
      </c>
      <c r="F47" s="2289">
        <f>F46</f>
        <v>0</v>
      </c>
      <c r="G47" s="1294">
        <f>E47/12*F47</f>
        <v>0</v>
      </c>
      <c r="H47" s="1294"/>
      <c r="I47" s="2367">
        <v>0</v>
      </c>
      <c r="J47" s="1295">
        <f>ROUNDDOWN(L47-I47,0)</f>
        <v>0</v>
      </c>
      <c r="K47" s="1872"/>
      <c r="L47" s="1296">
        <f>ROUNDDOWN((D47*E47*F47/12),0)</f>
        <v>0</v>
      </c>
      <c r="M47" s="1298">
        <f>SUM(L46,L47)</f>
        <v>0</v>
      </c>
      <c r="N47" s="328"/>
      <c r="Q47" s="2"/>
      <c r="U47"/>
      <c r="BX47" s="2084"/>
      <c r="BY47" s="1093" t="s">
        <v>171</v>
      </c>
      <c r="BZ47" s="1253"/>
      <c r="CA47" s="2556">
        <v>1</v>
      </c>
      <c r="CB47" s="1217">
        <v>0</v>
      </c>
      <c r="CC47" s="2557">
        <v>0</v>
      </c>
      <c r="CD47" s="2386">
        <v>0</v>
      </c>
      <c r="CE47" s="2387">
        <v>0</v>
      </c>
      <c r="CF47" s="2388">
        <v>15</v>
      </c>
      <c r="CG47" s="2549">
        <v>0</v>
      </c>
      <c r="CH47" s="2550">
        <f>SUM(CG47*0.42)</f>
        <v>0</v>
      </c>
      <c r="CI47" s="2386"/>
      <c r="CJ47" s="2564">
        <v>150</v>
      </c>
      <c r="CK47" s="2561">
        <f>CI47*CJ47*CC47</f>
        <v>0</v>
      </c>
      <c r="CL47" s="2386">
        <v>0</v>
      </c>
      <c r="CM47" s="2564">
        <v>51</v>
      </c>
      <c r="CN47" s="2565">
        <f>CL47*CM47*CC47</f>
        <v>0</v>
      </c>
      <c r="CO47" s="2566">
        <v>0</v>
      </c>
      <c r="CP47" s="1850">
        <v>0</v>
      </c>
      <c r="CQ47" s="2567">
        <f t="shared" ref="CQ47:CQ51" si="6">SUM(CO47:CP47)</f>
        <v>0</v>
      </c>
      <c r="CR47" s="2548">
        <f t="shared" ref="CR47:CR51" si="7">CH47+CK47+CN47+CQ47</f>
        <v>0</v>
      </c>
    </row>
    <row r="48" spans="1:96" ht="15.75" thickBot="1" x14ac:dyDescent="0.3">
      <c r="A48" s="1852"/>
      <c r="B48" s="1853"/>
      <c r="C48" s="980"/>
      <c r="D48" s="2869" t="s">
        <v>40</v>
      </c>
      <c r="E48" s="2744"/>
      <c r="F48" s="2744"/>
      <c r="G48" s="2745"/>
      <c r="H48" s="1963"/>
      <c r="I48" s="1854">
        <f>ROUNDDOWN(SUM(I46,I47)*$B$126,0)</f>
        <v>0</v>
      </c>
      <c r="J48" s="1854">
        <f>ROUNDDOWN(SUM(J46,J47)*$B$126,0)</f>
        <v>0</v>
      </c>
      <c r="K48" s="1873"/>
      <c r="L48" s="1861">
        <f>ROUNDDOWN(SUM(L46,L47)*$B$126,0)</f>
        <v>0</v>
      </c>
      <c r="M48" s="1855"/>
      <c r="N48" s="329"/>
      <c r="Q48" s="2"/>
      <c r="U48"/>
      <c r="BX48" s="2084"/>
      <c r="BY48" s="1093" t="s">
        <v>172</v>
      </c>
      <c r="BZ48" s="1253"/>
      <c r="CA48" s="2395">
        <v>1</v>
      </c>
      <c r="CB48" s="905"/>
      <c r="CC48" s="2533"/>
      <c r="CD48" s="903"/>
      <c r="CE48" s="901"/>
      <c r="CF48" s="1094">
        <v>15</v>
      </c>
      <c r="CG48" s="2506">
        <v>0</v>
      </c>
      <c r="CH48" s="2522">
        <f t="shared" ref="CH48:CH51" si="8">SUM(CG48*0.42)</f>
        <v>0</v>
      </c>
      <c r="CI48" s="903"/>
      <c r="CJ48" s="2546">
        <v>150</v>
      </c>
      <c r="CK48" s="2524">
        <f t="shared" ref="CK48:CK51" si="9">CI48*CJ48*CC48</f>
        <v>0</v>
      </c>
      <c r="CL48" s="903"/>
      <c r="CM48" s="2546">
        <v>51</v>
      </c>
      <c r="CN48" s="2502">
        <f t="shared" ref="CN48:CN49" si="10">CL48*CM48*CC48</f>
        <v>0</v>
      </c>
      <c r="CO48" s="2503"/>
      <c r="CP48" s="904">
        <v>0</v>
      </c>
      <c r="CQ48" s="2512">
        <f t="shared" si="6"/>
        <v>0</v>
      </c>
      <c r="CR48" s="2548">
        <f t="shared" si="7"/>
        <v>0</v>
      </c>
    </row>
    <row r="49" spans="1:96" x14ac:dyDescent="0.25">
      <c r="A49" s="1858">
        <f>'BP1'!A48</f>
        <v>0</v>
      </c>
      <c r="B49" s="1846">
        <f>'BP1'!B48</f>
        <v>0</v>
      </c>
      <c r="C49" s="17"/>
      <c r="D49" s="1860">
        <f>'BP1'!E49</f>
        <v>50696.6</v>
      </c>
      <c r="E49" s="1848">
        <f>IF(AND($J$35=$J$36,$I$35&lt;7,$I$36&lt;7),$I$36-$I$35+1,IF(AND($J$35=$J$36,$I$35&lt;7,$I$36&gt;=7),7-$I$35,IF(AND($J$35=$J$36,$I$35&gt;=7,$I$36&gt;=7),$I$36-$I$35+1,IF(AND($J$36&gt;$J$35,$I$35&gt;=7,$I$36&gt;7),7-$I$35+12,IF(AND($J514&gt;$J$35,$I$35&lt;7,$I$36&gt;=7),7-$I$35,IF(AND($J$36&gt;$J$35,$I$35&gt;=7,$I$36&lt;7),12-$I$35+1+$I$36,IF(AND($J$36&gt;$J$35,$I$35&lt;7,$I$36&lt;7),7-$I$35,IF(AND($J$36&gt;$J$35,$I$35&gt;=7,$I$36&gt;=7),12-$I$35+7))))))))</f>
        <v>10</v>
      </c>
      <c r="F49" s="2361">
        <f>IF('Cover Sheet and Summary'!M4&gt;1,'BP1'!G48,0)</f>
        <v>0</v>
      </c>
      <c r="G49" s="1849">
        <f>E49/12*F49</f>
        <v>0</v>
      </c>
      <c r="H49" s="1849"/>
      <c r="I49" s="2362">
        <v>0</v>
      </c>
      <c r="J49" s="1851">
        <f>ROUNDDOWN(L49-I49,0)</f>
        <v>0</v>
      </c>
      <c r="K49" s="1872"/>
      <c r="L49" s="1613">
        <f>ROUNDDOWN((D49*E49*F49/12),0)</f>
        <v>0</v>
      </c>
      <c r="M49" s="1309"/>
      <c r="N49" s="328"/>
      <c r="Q49" s="2"/>
      <c r="U49"/>
      <c r="BX49" s="2084"/>
      <c r="BY49" s="905" t="s">
        <v>358</v>
      </c>
      <c r="BZ49" s="905"/>
      <c r="CA49" s="901"/>
      <c r="CB49" s="905"/>
      <c r="CC49" s="2533"/>
      <c r="CD49" s="903"/>
      <c r="CE49" s="901"/>
      <c r="CF49" s="1094">
        <v>15</v>
      </c>
      <c r="CG49" s="2506">
        <f>SUM(CE49,CF49)*CD49*CB49*CA49</f>
        <v>0</v>
      </c>
      <c r="CH49" s="2522">
        <f t="shared" si="8"/>
        <v>0</v>
      </c>
      <c r="CI49" s="903"/>
      <c r="CJ49" s="2546">
        <v>150</v>
      </c>
      <c r="CK49" s="2524">
        <f t="shared" si="9"/>
        <v>0</v>
      </c>
      <c r="CL49" s="903">
        <v>0</v>
      </c>
      <c r="CM49" s="2546">
        <v>51</v>
      </c>
      <c r="CN49" s="2502">
        <f t="shared" si="10"/>
        <v>0</v>
      </c>
      <c r="CO49" s="2503"/>
      <c r="CP49" s="904"/>
      <c r="CQ49" s="2512">
        <f t="shared" si="6"/>
        <v>0</v>
      </c>
      <c r="CR49" s="2548">
        <f t="shared" si="7"/>
        <v>0</v>
      </c>
    </row>
    <row r="50" spans="1:96" x14ac:dyDescent="0.25">
      <c r="A50" s="1587">
        <f>IF(I35&lt;&gt;7,A49,"")</f>
        <v>0</v>
      </c>
      <c r="B50" s="1282"/>
      <c r="C50" s="17"/>
      <c r="D50" s="1392">
        <f>IF($S$30=FALSE,D49,SUM(D49,(D49*'Cover Sheet and Summary'!$H$13/100)))</f>
        <v>52217.498</v>
      </c>
      <c r="E50" s="1807">
        <f>IF(AND($J$36=$J$35,$I$35&gt;=7),0,IF(AND($J$36=$J$35,$I$36&lt;=12),$I$36-7+1,IF(AND($J$36=$J$35,$I$36-$I$35&lt;=6),0,IF(AND($J$36=$J$35,$I$36&lt;7),0,IF(AND($J$36=$J$35,$I$36&gt;=7),$I$36-7+1,IF(AND($J$36&gt;$J$35,$I$35&lt;7,$I$36&lt;7),12-7+$I$36+1,IF(AND($J$36&gt;$J$35,$I$35&lt;7,$I$36&gt;=7),$I$36-7+1,IF(AND($J$36&gt;$J$35,$I$35&gt;=7,$I$36&lt;7),0,IF(AND($J$36&gt;$J$35,$I$35&gt;=7,$I$36&gt;=7),$I$36-7+1)))))))))</f>
        <v>2</v>
      </c>
      <c r="F50" s="2289">
        <f>F49</f>
        <v>0</v>
      </c>
      <c r="G50" s="1294">
        <f>E50/12*F50</f>
        <v>0</v>
      </c>
      <c r="H50" s="1294"/>
      <c r="I50" s="2297">
        <v>0</v>
      </c>
      <c r="J50" s="1295">
        <f>ROUNDDOWN(L50-I50,0)</f>
        <v>0</v>
      </c>
      <c r="K50" s="1872"/>
      <c r="L50" s="1296">
        <f>ROUNDDOWN((D50*E50*F50/12),0)</f>
        <v>0</v>
      </c>
      <c r="M50" s="1298">
        <f>SUM(L49,L50)</f>
        <v>0</v>
      </c>
      <c r="N50" s="328"/>
      <c r="Q50" s="2"/>
      <c r="U50"/>
      <c r="BX50" s="2084"/>
      <c r="BY50" s="905" t="s">
        <v>359</v>
      </c>
      <c r="BZ50" s="905"/>
      <c r="CA50" s="901"/>
      <c r="CB50" s="905"/>
      <c r="CC50" s="2533"/>
      <c r="CD50" s="903"/>
      <c r="CE50" s="901"/>
      <c r="CF50" s="1094">
        <v>15</v>
      </c>
      <c r="CG50" s="2506">
        <f t="shared" ref="CG50:CG51" si="11">SUM(CE50,CF50)*CD50*CB50*CA50</f>
        <v>0</v>
      </c>
      <c r="CH50" s="2522">
        <f t="shared" si="8"/>
        <v>0</v>
      </c>
      <c r="CI50" s="903"/>
      <c r="CJ50" s="2546">
        <v>150</v>
      </c>
      <c r="CK50" s="2524">
        <f t="shared" si="9"/>
        <v>0</v>
      </c>
      <c r="CL50" s="903"/>
      <c r="CM50" s="2546">
        <v>51</v>
      </c>
      <c r="CN50" s="2502">
        <f>CL50*CM50*CC50</f>
        <v>0</v>
      </c>
      <c r="CO50" s="2503"/>
      <c r="CP50" s="904"/>
      <c r="CQ50" s="2512">
        <f t="shared" si="6"/>
        <v>0</v>
      </c>
      <c r="CR50" s="2548">
        <f t="shared" si="7"/>
        <v>0</v>
      </c>
    </row>
    <row r="51" spans="1:96" ht="15.75" thickBot="1" x14ac:dyDescent="0.3">
      <c r="A51" s="1852"/>
      <c r="B51" s="1853"/>
      <c r="C51" s="980"/>
      <c r="D51" s="2869" t="s">
        <v>40</v>
      </c>
      <c r="E51" s="2744"/>
      <c r="F51" s="2744"/>
      <c r="G51" s="2745"/>
      <c r="H51" s="1963"/>
      <c r="I51" s="1854">
        <f>ROUNDDOWN(SUM(I49,I50)*$B$126,0)</f>
        <v>0</v>
      </c>
      <c r="J51" s="1854">
        <f>ROUNDDOWN(SUM(J49,J50)*$B$126,0)</f>
        <v>0</v>
      </c>
      <c r="K51" s="1873"/>
      <c r="L51" s="1861">
        <f>ROUNDDOWN(SUM(L49,L50)*$B$126,0)</f>
        <v>0</v>
      </c>
      <c r="M51" s="1856"/>
      <c r="N51" s="329"/>
      <c r="Q51" s="2"/>
      <c r="U51"/>
      <c r="BX51" s="2084"/>
      <c r="BY51" s="905" t="s">
        <v>360</v>
      </c>
      <c r="BZ51" s="905"/>
      <c r="CA51" s="901"/>
      <c r="CB51" s="905"/>
      <c r="CC51" s="2533"/>
      <c r="CD51" s="903"/>
      <c r="CE51" s="901"/>
      <c r="CF51" s="1094">
        <v>15</v>
      </c>
      <c r="CG51" s="2506">
        <f t="shared" si="11"/>
        <v>0</v>
      </c>
      <c r="CH51" s="2522">
        <f t="shared" si="8"/>
        <v>0</v>
      </c>
      <c r="CI51" s="903"/>
      <c r="CJ51" s="2546">
        <v>150</v>
      </c>
      <c r="CK51" s="2524">
        <f t="shared" si="9"/>
        <v>0</v>
      </c>
      <c r="CL51" s="903"/>
      <c r="CM51" s="2546">
        <v>51</v>
      </c>
      <c r="CN51" s="2502">
        <f t="shared" ref="CN51" si="12">CL51*CM51*CC51</f>
        <v>0</v>
      </c>
      <c r="CO51" s="2503"/>
      <c r="CP51" s="904"/>
      <c r="CQ51" s="2512">
        <f t="shared" si="6"/>
        <v>0</v>
      </c>
      <c r="CR51" s="2548">
        <f t="shared" si="7"/>
        <v>0</v>
      </c>
    </row>
    <row r="52" spans="1:96" ht="16.5" thickBot="1" x14ac:dyDescent="0.3">
      <c r="A52" s="1858">
        <f>'BP1'!A51</f>
        <v>0</v>
      </c>
      <c r="B52" s="1846">
        <f>'BP1'!B51</f>
        <v>0</v>
      </c>
      <c r="C52" s="17"/>
      <c r="D52" s="1860">
        <f>'BP1'!E52</f>
        <v>39140</v>
      </c>
      <c r="E52" s="1848">
        <f>IF(AND($J$35=$J$36,$I$35&lt;7,$I$36&lt;7),$I$36-$I$35+1,IF(AND($J$35=$J$36,$I$35&lt;7,$I$36&gt;=7),7-$I$35,IF(AND($J$35=$J$36,$I$35&gt;=7,$I$36&gt;=7),$I$36-$I$35+1,IF(AND($J$36&gt;$J$35,$I$35&gt;=7,$I$36&gt;7),7-$I$35+12,IF(AND($J517&gt;$J$35,$I$35&lt;7,$I$36&gt;=7),7-$I$35,IF(AND($J$36&gt;$J$35,$I$35&gt;=7,$I$36&lt;7),12-$I$35+1+$I$36,IF(AND($J$36&gt;$J$35,$I$35&lt;7,$I$36&lt;7),7-$I$35,IF(AND($J$36&gt;$J$35,$I$35&gt;=7,$I$36&gt;=7),12-$I$35+7))))))))</f>
        <v>10</v>
      </c>
      <c r="F52" s="2361">
        <f>IF('Cover Sheet and Summary'!M4&gt;1,'BP1'!G51,0)</f>
        <v>0</v>
      </c>
      <c r="G52" s="1849">
        <f>E52/12*F52</f>
        <v>0</v>
      </c>
      <c r="H52" s="1849"/>
      <c r="I52" s="2368">
        <v>0</v>
      </c>
      <c r="J52" s="1851">
        <f>ROUNDDOWN(L52-I52,0)</f>
        <v>0</v>
      </c>
      <c r="K52" s="1872"/>
      <c r="L52" s="1613">
        <f>ROUNDDOWN((D52*E52*F52/12),0)</f>
        <v>0</v>
      </c>
      <c r="M52" s="1309"/>
      <c r="N52" s="328"/>
      <c r="Q52" s="2"/>
      <c r="U52"/>
      <c r="BX52" s="923"/>
      <c r="BY52" s="2528"/>
      <c r="BZ52" s="2528"/>
      <c r="CA52" s="2389"/>
      <c r="CB52" s="2528"/>
      <c r="CC52" s="2390"/>
      <c r="CD52" s="2536"/>
      <c r="CE52" s="2389"/>
      <c r="CF52" s="2528"/>
      <c r="CG52" s="2532"/>
      <c r="CH52" s="2390"/>
      <c r="CI52" s="2536"/>
      <c r="CJ52" s="2528"/>
      <c r="CK52" s="2538"/>
      <c r="CL52" s="1951"/>
      <c r="CM52" s="723"/>
      <c r="CN52" s="1180"/>
      <c r="CO52" s="2540" t="s">
        <v>327</v>
      </c>
      <c r="CP52" s="2529"/>
      <c r="CQ52" s="2541"/>
      <c r="CR52" s="2543">
        <f>SUM(CR46:CR51)</f>
        <v>0</v>
      </c>
    </row>
    <row r="53" spans="1:96" x14ac:dyDescent="0.25">
      <c r="A53" s="1587">
        <f>IF(I35&lt;&gt;7,A52,"")</f>
        <v>0</v>
      </c>
      <c r="B53" s="1282"/>
      <c r="C53" s="17"/>
      <c r="D53" s="1392">
        <f>IF($S$30=FALSE,D52,SUM(D52,(D52*'Cover Sheet and Summary'!$H$13/100)))</f>
        <v>40314.199999999997</v>
      </c>
      <c r="E53" s="1807">
        <f>IF(AND($J$36=$J$35,$I$35&gt;=7),0,IF(AND($J$36=$J$35,$I$36&lt;=12),$I$36-7+1,IF(AND($J$36=$J$35,$I$36-$I$35&lt;=6),0,IF(AND($J$36=$J$35,$I$36&lt;7),0,IF(AND($J$36=$J$35,$I$36&gt;=7),$I$36-7+1,IF(AND($J$36&gt;$J$35,$I$35&lt;7,$I$36&lt;7),12-7+$I$36+1,IF(AND($J$36&gt;$J$35,$I$35&lt;7,$I$36&gt;=7),$I$36-7+1,IF(AND($J$36&gt;$J$35,$I$35&gt;=7,$I$36&lt;7),0,IF(AND($J$36&gt;$J$35,$I$35&gt;=7,$I$36&gt;=7),$I$36-7+1)))))))))</f>
        <v>2</v>
      </c>
      <c r="F53" s="2289">
        <f>F52</f>
        <v>0</v>
      </c>
      <c r="G53" s="1294">
        <f>E53/12*F53</f>
        <v>0</v>
      </c>
      <c r="H53" s="1294"/>
      <c r="I53" s="2367">
        <v>0</v>
      </c>
      <c r="J53" s="1295">
        <f>ROUNDDOWN(L53-I53,0)</f>
        <v>0</v>
      </c>
      <c r="K53" s="1872"/>
      <c r="L53" s="1296">
        <f>ROUNDDOWN((D53*E53*F53/12),0)</f>
        <v>0</v>
      </c>
      <c r="M53" s="1298">
        <f>SUM(L52,L53)</f>
        <v>0</v>
      </c>
      <c r="N53" s="328"/>
      <c r="Q53" s="2"/>
      <c r="U53"/>
      <c r="BX53" s="243"/>
      <c r="BY53" s="2519"/>
      <c r="BZ53" s="2519"/>
      <c r="CA53" s="2569"/>
      <c r="CB53" s="712"/>
      <c r="CC53" s="714"/>
      <c r="CD53" s="2531"/>
      <c r="CE53" s="712"/>
      <c r="CF53" s="712"/>
      <c r="CG53" s="712"/>
      <c r="CH53" s="714"/>
      <c r="CI53" s="2531"/>
      <c r="CJ53" s="712"/>
      <c r="CK53" s="714"/>
      <c r="CL53" s="2531"/>
      <c r="CM53" s="712"/>
      <c r="CN53" s="714"/>
      <c r="CO53" s="712"/>
      <c r="CP53" s="712"/>
      <c r="CQ53" s="714"/>
      <c r="CR53" s="2354"/>
    </row>
    <row r="54" spans="1:96" ht="15.75" thickBot="1" x14ac:dyDescent="0.3">
      <c r="A54" s="1852"/>
      <c r="B54" s="1853"/>
      <c r="C54" s="980"/>
      <c r="D54" s="2869" t="s">
        <v>40</v>
      </c>
      <c r="E54" s="2744"/>
      <c r="F54" s="2744"/>
      <c r="G54" s="2745"/>
      <c r="H54" s="1963"/>
      <c r="I54" s="1854">
        <f>ROUNDDOWN(SUM(I52,I53)*$B$126,0)</f>
        <v>0</v>
      </c>
      <c r="J54" s="1854">
        <f>ROUNDDOWN(SUM(J52,J53)*$B$126,0)</f>
        <v>0</v>
      </c>
      <c r="K54" s="1873"/>
      <c r="L54" s="1861">
        <f>ROUNDDOWN(SUM(L52,L53)*$B$126,0)</f>
        <v>0</v>
      </c>
      <c r="M54" s="1856"/>
      <c r="N54" s="329"/>
      <c r="Q54" s="2"/>
      <c r="U54"/>
      <c r="BX54" s="2084"/>
      <c r="BY54" s="897"/>
      <c r="BZ54" s="897"/>
      <c r="CA54" s="922"/>
      <c r="CB54" s="897"/>
      <c r="CC54" s="2516"/>
      <c r="CD54" s="2843" t="s">
        <v>174</v>
      </c>
      <c r="CE54" s="2844"/>
      <c r="CF54" s="2844"/>
      <c r="CG54" s="2844"/>
      <c r="CH54" s="2845"/>
      <c r="CI54" s="2843" t="s">
        <v>361</v>
      </c>
      <c r="CJ54" s="2844"/>
      <c r="CK54" s="2845"/>
      <c r="CL54" s="2843" t="s">
        <v>183</v>
      </c>
      <c r="CM54" s="2844"/>
      <c r="CN54" s="2845"/>
      <c r="CO54" s="2846" t="s">
        <v>3</v>
      </c>
      <c r="CP54" s="2846"/>
      <c r="CQ54" s="2847"/>
      <c r="CR54" s="2539" t="s">
        <v>36</v>
      </c>
    </row>
    <row r="55" spans="1:96" x14ac:dyDescent="0.25">
      <c r="A55" s="1858">
        <f>'BP1'!A54</f>
        <v>0</v>
      </c>
      <c r="B55" s="1846">
        <f>'BP1'!B54</f>
        <v>0</v>
      </c>
      <c r="C55" s="17"/>
      <c r="D55" s="1860">
        <f>'BP1'!E55</f>
        <v>0</v>
      </c>
      <c r="E55" s="1848">
        <f>IF(AND($J$35=$J$36,$I$35&lt;7,$I$36&lt;7),$I$36-$I$35+1,IF(AND($J$35=$J$36,$I$35&lt;7,$I$36&gt;=7),7-$I$35,IF(AND($J$35=$J$36,$I$35&gt;=7,$I$36&gt;=7),$I$36-$I$35+1,IF(AND($J$36&gt;$J$35,$I$35&gt;=7,$I$36&gt;7),7-$I$35+12,IF(AND($J520&gt;$J$35,$I$35&lt;7,$I$36&gt;=7),7-$I$35,IF(AND($J$36&gt;$J$35,$I$35&gt;=7,$I$36&lt;7),12-$I$35+1+$I$36,IF(AND($J$36&gt;$J$35,$I$35&lt;7,$I$36&lt;7),7-$I$35,IF(AND($J$36&gt;$J$35,$I$35&gt;=7,$I$36&gt;=7),12-$I$35+7))))))))</f>
        <v>10</v>
      </c>
      <c r="F55" s="2361">
        <f>IF('Cover Sheet and Summary'!M4&gt;1,'BP1'!G54,0)</f>
        <v>0</v>
      </c>
      <c r="G55" s="1849">
        <f>E55/12*F55</f>
        <v>0</v>
      </c>
      <c r="H55" s="1849"/>
      <c r="I55" s="2362">
        <v>0</v>
      </c>
      <c r="J55" s="1851">
        <f>ROUNDDOWN(L55-I55,0)</f>
        <v>0</v>
      </c>
      <c r="K55" s="1872"/>
      <c r="L55" s="1613">
        <f>ROUNDDOWN((D55*E55*F55/12),0)</f>
        <v>0</v>
      </c>
      <c r="M55" s="1309"/>
      <c r="N55" s="328">
        <v>0</v>
      </c>
      <c r="U55"/>
      <c r="BX55" s="922" t="s">
        <v>58</v>
      </c>
      <c r="BY55" s="897"/>
      <c r="BZ55" s="897"/>
      <c r="CA55" s="922"/>
      <c r="CB55" s="897"/>
      <c r="CC55" s="2516"/>
      <c r="CD55" s="922"/>
      <c r="CE55" s="2507" t="s">
        <v>209</v>
      </c>
      <c r="CF55" s="1137" t="s">
        <v>184</v>
      </c>
      <c r="CG55" s="2515"/>
      <c r="CH55" s="2516"/>
      <c r="CI55" s="922"/>
      <c r="CJ55" s="2515"/>
      <c r="CK55" s="2516"/>
      <c r="CL55" s="922"/>
      <c r="CM55" s="2515"/>
      <c r="CN55" s="2516"/>
      <c r="CO55" s="2515"/>
      <c r="CP55" s="897"/>
      <c r="CQ55" s="2516"/>
      <c r="CR55" s="2354"/>
    </row>
    <row r="56" spans="1:96" ht="15.75" thickBot="1" x14ac:dyDescent="0.3">
      <c r="A56" s="1587">
        <f>IF(I35&lt;&gt;7,A55,"")</f>
        <v>0</v>
      </c>
      <c r="B56" s="1282"/>
      <c r="C56" s="17"/>
      <c r="D56" s="1392">
        <f>IF($S$30=FALSE,D55,SUM(D55,(D55*'Cover Sheet and Summary'!$H$13/100)))</f>
        <v>0</v>
      </c>
      <c r="E56" s="1807">
        <f>IF(AND($J$36=$J$35,$I$35&gt;=7),0,IF(AND($J$36=$J$35,$I$36&lt;=12),$I$36-7+1,IF(AND($J$36=$J$35,$I$36-$I$35&lt;=6),0,IF(AND($J$36=$J$35,$I$36&lt;7),0,IF(AND($J$36=$J$35,$I$36&gt;=7),$I$36-7+1,IF(AND($J$36&gt;$J$35,$I$35&lt;7,$I$36&lt;7),12-7+$I$36+1,IF(AND($J$36&gt;$J$35,$I$35&lt;7,$I$36&gt;=7),$I$36-7+1,IF(AND($J$36&gt;$J$35,$I$35&gt;=7,$I$36&lt;7),0,IF(AND($J$36&gt;$J$35,$I$35&gt;=7,$I$36&gt;=7),$I$36-7+1)))))))))</f>
        <v>2</v>
      </c>
      <c r="F56" s="2289">
        <f>F55</f>
        <v>0</v>
      </c>
      <c r="G56" s="1294">
        <f>E56/12*F56</f>
        <v>0</v>
      </c>
      <c r="H56" s="1294"/>
      <c r="I56" s="2297">
        <v>0</v>
      </c>
      <c r="J56" s="1295">
        <f>ROUNDDOWN(L56-I56,0)</f>
        <v>0</v>
      </c>
      <c r="K56" s="1872"/>
      <c r="L56" s="1296">
        <f>ROUNDDOWN((D56*E56*F56/12),0)</f>
        <v>0</v>
      </c>
      <c r="M56" s="1298">
        <f>SUM(L55,L56)</f>
        <v>0</v>
      </c>
      <c r="N56" s="328"/>
      <c r="U56"/>
      <c r="BX56" s="243"/>
      <c r="BY56" s="2515" t="s">
        <v>56</v>
      </c>
      <c r="BZ56" s="2515" t="s">
        <v>319</v>
      </c>
      <c r="CA56" s="2558" t="s">
        <v>340</v>
      </c>
      <c r="CB56" s="2559" t="s">
        <v>303</v>
      </c>
      <c r="CC56" s="2560" t="s">
        <v>205</v>
      </c>
      <c r="CD56" s="2558" t="s">
        <v>366</v>
      </c>
      <c r="CE56" s="2559" t="s">
        <v>176</v>
      </c>
      <c r="CF56" s="2554" t="s">
        <v>207</v>
      </c>
      <c r="CG56" s="2554" t="s">
        <v>364</v>
      </c>
      <c r="CH56" s="2555" t="s">
        <v>365</v>
      </c>
      <c r="CI56" s="2558" t="s">
        <v>206</v>
      </c>
      <c r="CJ56" s="2559" t="s">
        <v>362</v>
      </c>
      <c r="CK56" s="2563" t="s">
        <v>15</v>
      </c>
      <c r="CL56" s="2558" t="s">
        <v>363</v>
      </c>
      <c r="CM56" s="2559" t="s">
        <v>362</v>
      </c>
      <c r="CN56" s="2555" t="s">
        <v>208</v>
      </c>
      <c r="CO56" s="2574" t="s">
        <v>204</v>
      </c>
      <c r="CP56" s="2554" t="s">
        <v>3</v>
      </c>
      <c r="CQ56" s="2555" t="s">
        <v>15</v>
      </c>
      <c r="CR56" s="2579"/>
    </row>
    <row r="57" spans="1:96" ht="15.75" thickBot="1" x14ac:dyDescent="0.3">
      <c r="A57" s="1852"/>
      <c r="B57" s="1853"/>
      <c r="C57" s="980"/>
      <c r="D57" s="2869" t="s">
        <v>40</v>
      </c>
      <c r="E57" s="2744"/>
      <c r="F57" s="2744"/>
      <c r="G57" s="2745"/>
      <c r="H57" s="1963"/>
      <c r="I57" s="1854">
        <f>ROUNDDOWN(SUM(I55,I56)*$B$126,0)</f>
        <v>0</v>
      </c>
      <c r="J57" s="1854">
        <f>ROUNDDOWN(SUM(J55,J56)*$B$126,0)</f>
        <v>0</v>
      </c>
      <c r="K57" s="1873"/>
      <c r="L57" s="1861">
        <f>ROUNDDOWN(SUM(L55,L56)*$B$126,0)</f>
        <v>0</v>
      </c>
      <c r="M57" s="1855"/>
      <c r="N57" s="329"/>
      <c r="U57"/>
      <c r="BX57" s="2084"/>
      <c r="BY57" s="1093" t="s">
        <v>171</v>
      </c>
      <c r="BZ57" s="1253"/>
      <c r="CA57" s="2556">
        <v>1</v>
      </c>
      <c r="CB57" s="1217">
        <v>0</v>
      </c>
      <c r="CC57" s="2387">
        <v>0</v>
      </c>
      <c r="CD57" s="2387">
        <v>0</v>
      </c>
      <c r="CE57" s="2387">
        <v>0</v>
      </c>
      <c r="CF57" s="2388">
        <v>15</v>
      </c>
      <c r="CG57" s="2549">
        <v>0</v>
      </c>
      <c r="CH57" s="2570">
        <f>SUM(CG57*0.42)</f>
        <v>0</v>
      </c>
      <c r="CI57" s="2387"/>
      <c r="CJ57" s="2564">
        <v>150</v>
      </c>
      <c r="CK57" s="2571">
        <f>CI57*CJ57*CC57</f>
        <v>0</v>
      </c>
      <c r="CL57" s="2387">
        <v>0</v>
      </c>
      <c r="CM57" s="2564">
        <v>51</v>
      </c>
      <c r="CN57" s="2572">
        <f>CL57*CM57*CC57</f>
        <v>0</v>
      </c>
      <c r="CO57" s="1850">
        <v>0</v>
      </c>
      <c r="CP57" s="1850">
        <v>0</v>
      </c>
      <c r="CQ57" s="2573">
        <f t="shared" ref="CQ57:CQ61" si="13">SUM(CO57:CP57)</f>
        <v>0</v>
      </c>
      <c r="CR57" s="2580">
        <f t="shared" ref="CR57:CR61" si="14">CH57+CK57+CN57+CQ57</f>
        <v>0</v>
      </c>
    </row>
    <row r="58" spans="1:96" x14ac:dyDescent="0.25">
      <c r="A58" s="1858">
        <f>'BP1'!A57</f>
        <v>0</v>
      </c>
      <c r="B58" s="1846">
        <f>'BP1'!B57</f>
        <v>0</v>
      </c>
      <c r="C58" s="17"/>
      <c r="D58" s="1860">
        <f>'BP1'!E58</f>
        <v>0</v>
      </c>
      <c r="E58" s="1848">
        <f>IF(AND($J$35=$J$36,$I$35&lt;7,$I$36&lt;7),$I$36-$I$35+1,IF(AND($J$35=$J$36,$I$35&lt;7,$I$36&gt;=7),7-$I$35,IF(AND($J$35=$J$36,$I$35&gt;=7,$I$36&gt;=7),$I$36-$I$35+1,IF(AND($J$36&gt;$J$35,$I$35&gt;=7,$I$36&gt;7),7-$I$35+12,IF(AND($J523&gt;$J$35,$I$35&lt;7,$I$36&gt;=7),7-$I$35,IF(AND($J$36&gt;$J$35,$I$35&gt;=7,$I$36&lt;7),12-$I$35+1+$I$36,IF(AND($J$36&gt;$J$35,$I$35&lt;7,$I$36&lt;7),7-$I$35,IF(AND($J$36&gt;$J$35,$I$35&gt;=7,$I$36&gt;=7),12-$I$35+7))))))))</f>
        <v>10</v>
      </c>
      <c r="F58" s="2361">
        <f>IF('Cover Sheet and Summary'!M4&gt;1,'BP1'!G57,0)</f>
        <v>0</v>
      </c>
      <c r="G58" s="1849">
        <f>E58/12*F58</f>
        <v>0</v>
      </c>
      <c r="H58" s="1849"/>
      <c r="I58" s="2362">
        <v>0</v>
      </c>
      <c r="J58" s="1851">
        <f>ROUNDDOWN(L58-I58,0)</f>
        <v>0</v>
      </c>
      <c r="K58" s="1872"/>
      <c r="L58" s="1613">
        <f>ROUNDDOWN((D58*E58*F58/12),0)</f>
        <v>0</v>
      </c>
      <c r="M58" s="1309"/>
      <c r="N58" s="328"/>
      <c r="U58"/>
      <c r="BX58" s="2084"/>
      <c r="BY58" s="1093" t="s">
        <v>172</v>
      </c>
      <c r="BZ58" s="1253"/>
      <c r="CA58" s="2395">
        <v>1</v>
      </c>
      <c r="CB58" s="905"/>
      <c r="CC58" s="901"/>
      <c r="CD58" s="901"/>
      <c r="CE58" s="901"/>
      <c r="CF58" s="1094">
        <v>15</v>
      </c>
      <c r="CG58" s="2506">
        <v>0</v>
      </c>
      <c r="CH58" s="2521">
        <f t="shared" ref="CH58:CH61" si="15">SUM(CG58*0.42)</f>
        <v>0</v>
      </c>
      <c r="CI58" s="901"/>
      <c r="CJ58" s="2546">
        <v>150</v>
      </c>
      <c r="CK58" s="2545">
        <f t="shared" ref="CK58:CK61" si="16">CI58*CJ58*CC58</f>
        <v>0</v>
      </c>
      <c r="CL58" s="901"/>
      <c r="CM58" s="2546">
        <v>51</v>
      </c>
      <c r="CN58" s="2547">
        <f t="shared" ref="CN58:CN59" si="17">CL58*CM58*CC58</f>
        <v>0</v>
      </c>
      <c r="CO58" s="904"/>
      <c r="CP58" s="904">
        <v>0</v>
      </c>
      <c r="CQ58" s="2511">
        <f t="shared" si="13"/>
        <v>0</v>
      </c>
      <c r="CR58" s="2580">
        <f t="shared" si="14"/>
        <v>0</v>
      </c>
    </row>
    <row r="59" spans="1:96" x14ac:dyDescent="0.25">
      <c r="A59" s="1587">
        <f>IF(I35&lt;&gt;7,A58,"")</f>
        <v>0</v>
      </c>
      <c r="B59" s="1282"/>
      <c r="C59" s="17"/>
      <c r="D59" s="1392">
        <f>IF($S$30=FALSE,D58,SUM(D58,(D58*'Cover Sheet and Summary'!$H$13/100)))</f>
        <v>0</v>
      </c>
      <c r="E59" s="1807">
        <f>IF(AND($J$36=$J$35,$I$35&gt;=7),0,IF(AND($J$36=$J$35,$I$36&lt;=12),$I$36-7+1,IF(AND($J$36=$J$35,$I$36-$I$35&lt;=6),0,IF(AND($J$36=$J$35,$I$36&lt;7),0,IF(AND($J$36=$J$35,$I$36&gt;=7),$I$36-7+1,IF(AND($J$36&gt;$J$35,$I$35&lt;7,$I$36&lt;7),12-7+$I$36+1,IF(AND($J$36&gt;$J$35,$I$35&lt;7,$I$36&gt;=7),$I$36-7+1,IF(AND($J$36&gt;$J$35,$I$35&gt;=7,$I$36&lt;7),0,IF(AND($J$36&gt;$J$35,$I$35&gt;=7,$I$36&gt;=7),$I$36-7+1)))))))))</f>
        <v>2</v>
      </c>
      <c r="F59" s="2289">
        <f>F58</f>
        <v>0</v>
      </c>
      <c r="G59" s="1294">
        <f>E59/12*F59</f>
        <v>0</v>
      </c>
      <c r="H59" s="1294"/>
      <c r="I59" s="2297">
        <v>0</v>
      </c>
      <c r="J59" s="1295">
        <f>ROUNDDOWN(L59-I59,0)</f>
        <v>0</v>
      </c>
      <c r="K59" s="1872"/>
      <c r="L59" s="1296">
        <f>ROUNDDOWN((D59*E59*F59/12),0)</f>
        <v>0</v>
      </c>
      <c r="M59" s="1298">
        <f>SUM(L58,L59)</f>
        <v>0</v>
      </c>
      <c r="N59" s="328"/>
      <c r="U59" s="305"/>
      <c r="BX59" s="2084"/>
      <c r="BY59" s="905"/>
      <c r="BZ59" s="905"/>
      <c r="CA59" s="901"/>
      <c r="CB59" s="905"/>
      <c r="CC59" s="901"/>
      <c r="CD59" s="901"/>
      <c r="CE59" s="901"/>
      <c r="CF59" s="1094">
        <v>15</v>
      </c>
      <c r="CG59" s="2506">
        <f>SUM(CE59,CF59)*CD59*CB59*CA59</f>
        <v>0</v>
      </c>
      <c r="CH59" s="2521">
        <f t="shared" si="15"/>
        <v>0</v>
      </c>
      <c r="CI59" s="901"/>
      <c r="CJ59" s="2546">
        <v>150</v>
      </c>
      <c r="CK59" s="2545">
        <f t="shared" si="16"/>
        <v>0</v>
      </c>
      <c r="CL59" s="901">
        <v>0</v>
      </c>
      <c r="CM59" s="2546">
        <v>51</v>
      </c>
      <c r="CN59" s="2547">
        <f t="shared" si="17"/>
        <v>0</v>
      </c>
      <c r="CO59" s="904"/>
      <c r="CP59" s="904"/>
      <c r="CQ59" s="2511">
        <f t="shared" si="13"/>
        <v>0</v>
      </c>
      <c r="CR59" s="2580">
        <f t="shared" si="14"/>
        <v>0</v>
      </c>
    </row>
    <row r="60" spans="1:96" ht="15.75" thickBot="1" x14ac:dyDescent="0.3">
      <c r="A60" s="1852"/>
      <c r="B60" s="1853"/>
      <c r="C60" s="980"/>
      <c r="D60" s="2869" t="s">
        <v>40</v>
      </c>
      <c r="E60" s="2744"/>
      <c r="F60" s="2744"/>
      <c r="G60" s="2745"/>
      <c r="H60" s="1963"/>
      <c r="I60" s="1854">
        <f>ROUNDDOWN(SUM(I58,I59)*$B$126,0)</f>
        <v>0</v>
      </c>
      <c r="J60" s="1854">
        <f>ROUNDDOWN(SUM(J58,J59)*$B$126,0)</f>
        <v>0</v>
      </c>
      <c r="K60" s="1873"/>
      <c r="L60" s="1861">
        <f>ROUNDDOWN(SUM(L58,L59)*$B$126,0)</f>
        <v>0</v>
      </c>
      <c r="M60" s="1856"/>
      <c r="N60" s="329"/>
      <c r="U60" s="325"/>
      <c r="BX60" s="2084"/>
      <c r="BY60" s="905"/>
      <c r="BZ60" s="905"/>
      <c r="CA60" s="901"/>
      <c r="CB60" s="905"/>
      <c r="CC60" s="901"/>
      <c r="CD60" s="901"/>
      <c r="CE60" s="901"/>
      <c r="CF60" s="1094">
        <v>15</v>
      </c>
      <c r="CG60" s="2506">
        <f t="shared" ref="CG60:CG61" si="18">SUM(CE60,CF60)*CD60*CB60*CA60</f>
        <v>0</v>
      </c>
      <c r="CH60" s="2521">
        <f t="shared" si="15"/>
        <v>0</v>
      </c>
      <c r="CI60" s="901"/>
      <c r="CJ60" s="2546">
        <v>150</v>
      </c>
      <c r="CK60" s="2545">
        <f t="shared" si="16"/>
        <v>0</v>
      </c>
      <c r="CL60" s="901"/>
      <c r="CM60" s="2546">
        <v>51</v>
      </c>
      <c r="CN60" s="2547">
        <f>CL60*CM60*CC60</f>
        <v>0</v>
      </c>
      <c r="CO60" s="904"/>
      <c r="CP60" s="904"/>
      <c r="CQ60" s="2511">
        <f t="shared" si="13"/>
        <v>0</v>
      </c>
      <c r="CR60" s="2580">
        <f t="shared" si="14"/>
        <v>0</v>
      </c>
    </row>
    <row r="61" spans="1:96" ht="15.75" thickBot="1" x14ac:dyDescent="0.3">
      <c r="A61" s="1858">
        <f>'BP1'!A60</f>
        <v>0</v>
      </c>
      <c r="B61" s="1846">
        <f>'BP1'!B60</f>
        <v>0</v>
      </c>
      <c r="C61" s="17"/>
      <c r="D61" s="1860">
        <f>'BP1'!E61</f>
        <v>0</v>
      </c>
      <c r="E61" s="1848">
        <f>IF(AND($J$35=$J$36,$I$35&lt;7,$I$36&lt;7),$I$36-$I$35+1,IF(AND($J$35=$J$36,$I$35&lt;7,$I$36&gt;=7),7-$I$35,IF(AND($J$35=$J$36,$I$35&gt;=7,$I$36&gt;=7),$I$36-$I$35+1,IF(AND($J$36&gt;$J$35,$I$35&gt;=7,$I$36&gt;7),7-$I$35+12,IF(AND($J526&gt;$J$35,$I$35&lt;7,$I$36&gt;=7),7-$I$35,IF(AND($J$36&gt;$J$35,$I$35&gt;=7,$I$36&lt;7),12-$I$35+1+$I$36,IF(AND($J$36&gt;$J$35,$I$35&lt;7,$I$36&lt;7),7-$I$35,IF(AND($J$36&gt;$J$35,$I$35&gt;=7,$I$36&gt;=7),12-$I$35+7))))))))</f>
        <v>10</v>
      </c>
      <c r="F61" s="2361">
        <f>IF('Cover Sheet and Summary'!M4&gt;1,'BP1'!G60,0)</f>
        <v>0</v>
      </c>
      <c r="G61" s="1849">
        <f>E61/12*F61</f>
        <v>0</v>
      </c>
      <c r="H61" s="1849"/>
      <c r="I61" s="2362">
        <v>0</v>
      </c>
      <c r="J61" s="1851">
        <f>ROUNDDOWN(L61-I61,0)</f>
        <v>0</v>
      </c>
      <c r="K61" s="1872"/>
      <c r="L61" s="1613">
        <f>ROUNDDOWN((D61*E61*F61/12),0)</f>
        <v>0</v>
      </c>
      <c r="M61" s="1309"/>
      <c r="N61" s="328"/>
      <c r="Q61" s="2"/>
      <c r="U61"/>
      <c r="BX61" s="2084"/>
      <c r="BY61" s="905"/>
      <c r="BZ61" s="905"/>
      <c r="CA61" s="901"/>
      <c r="CB61" s="905"/>
      <c r="CC61" s="901"/>
      <c r="CD61" s="901"/>
      <c r="CE61" s="901"/>
      <c r="CF61" s="1094">
        <v>15</v>
      </c>
      <c r="CG61" s="2506">
        <f t="shared" si="18"/>
        <v>0</v>
      </c>
      <c r="CH61" s="2521">
        <f t="shared" si="15"/>
        <v>0</v>
      </c>
      <c r="CI61" s="901"/>
      <c r="CJ61" s="2546">
        <v>150</v>
      </c>
      <c r="CK61" s="2545">
        <f t="shared" si="16"/>
        <v>0</v>
      </c>
      <c r="CL61" s="901"/>
      <c r="CM61" s="2546">
        <v>51</v>
      </c>
      <c r="CN61" s="2547">
        <f t="shared" ref="CN61" si="19">CL61*CM61*CC61</f>
        <v>0</v>
      </c>
      <c r="CO61" s="2525"/>
      <c r="CP61" s="2525"/>
      <c r="CQ61" s="1379">
        <f t="shared" si="13"/>
        <v>0</v>
      </c>
      <c r="CR61" s="2581">
        <f t="shared" si="14"/>
        <v>0</v>
      </c>
    </row>
    <row r="62" spans="1:96" ht="16.5" thickBot="1" x14ac:dyDescent="0.3">
      <c r="A62" s="1587">
        <f>IF(I35&lt;&gt;7,A61,"")</f>
        <v>0</v>
      </c>
      <c r="B62" s="1282"/>
      <c r="C62" s="17"/>
      <c r="D62" s="1392">
        <f>IF($S$30=FALSE,D61,SUM(D61,(D61*'Cover Sheet and Summary'!$H$13/100)))</f>
        <v>0</v>
      </c>
      <c r="E62" s="1807">
        <f>IF(AND($J$36=$J$35,$I$35&gt;=7),0,IF(AND($J$36=$J$35,$I$36&lt;=12),$I$36-7+1,IF(AND($J$36=$J$35,$I$36-$I$35&lt;=6),0,IF(AND($J$36=$J$35,$I$36&lt;7),0,IF(AND($J$36=$J$35,$I$36&gt;=7),$I$36-7+1,IF(AND($J$36&gt;$J$35,$I$35&lt;7,$I$36&lt;7),12-7+$I$36+1,IF(AND($J$36&gt;$J$35,$I$35&lt;7,$I$36&gt;=7),$I$36-7+1,IF(AND($J$36&gt;$J$35,$I$35&gt;=7,$I$36&lt;7),0,IF(AND($J$36&gt;$J$35,$I$35&gt;=7,$I$36&gt;=7),$I$36-7+1)))))))))</f>
        <v>2</v>
      </c>
      <c r="F62" s="2289">
        <f>F61</f>
        <v>0</v>
      </c>
      <c r="G62" s="1294">
        <f>E62/12*F62</f>
        <v>0</v>
      </c>
      <c r="H62" s="1294"/>
      <c r="I62" s="2297">
        <v>0</v>
      </c>
      <c r="J62" s="1295">
        <f>ROUNDDOWN(L62-I62,0)</f>
        <v>0</v>
      </c>
      <c r="K62" s="1872"/>
      <c r="L62" s="1296">
        <f>ROUNDDOWN((D62*E62*F62/12),0)</f>
        <v>0</v>
      </c>
      <c r="M62" s="1298">
        <f>SUM(L61,L62)</f>
        <v>0</v>
      </c>
      <c r="N62" s="328"/>
      <c r="Q62" s="2"/>
      <c r="U62"/>
      <c r="BX62" s="2084"/>
      <c r="BY62" s="897"/>
      <c r="BZ62" s="897"/>
      <c r="CA62" s="2515"/>
      <c r="CB62" s="897"/>
      <c r="CC62" s="2515"/>
      <c r="CD62" s="2515"/>
      <c r="CE62" s="2515"/>
      <c r="CF62" s="897"/>
      <c r="CG62" s="2515"/>
      <c r="CH62" s="2515"/>
      <c r="CI62" s="2515"/>
      <c r="CJ62" s="897"/>
      <c r="CK62" s="2527"/>
      <c r="CL62" s="897"/>
      <c r="CM62" s="2519"/>
      <c r="CN62" s="2515"/>
      <c r="CO62" s="2575" t="s">
        <v>326</v>
      </c>
      <c r="CP62" s="2576"/>
      <c r="CQ62" s="2577"/>
      <c r="CR62" s="2578">
        <f>SUM(CR57:CR61)</f>
        <v>0</v>
      </c>
    </row>
    <row r="63" spans="1:96" ht="15.75" thickBot="1" x14ac:dyDescent="0.3">
      <c r="A63" s="1852"/>
      <c r="B63" s="1853"/>
      <c r="C63" s="980"/>
      <c r="D63" s="2869" t="s">
        <v>40</v>
      </c>
      <c r="E63" s="2744"/>
      <c r="F63" s="2744"/>
      <c r="G63" s="2745"/>
      <c r="H63" s="1963"/>
      <c r="I63" s="1854">
        <f>ROUNDDOWN(SUM(I61,I62)*$B$126,0)</f>
        <v>0</v>
      </c>
      <c r="J63" s="1854">
        <f>ROUNDDOWN(SUM(J61,J62)*$B$126,0)</f>
        <v>0</v>
      </c>
      <c r="K63" s="1873"/>
      <c r="L63" s="1861">
        <f>ROUNDDOWN(SUM(L61,L62)*$B$126,0)</f>
        <v>0</v>
      </c>
      <c r="M63" s="1855"/>
      <c r="N63" s="329"/>
      <c r="Q63" s="2"/>
      <c r="U63"/>
      <c r="BX63" s="243"/>
      <c r="BY63" s="2519"/>
      <c r="BZ63" s="2519"/>
      <c r="CA63" s="159"/>
      <c r="CB63" s="2519"/>
      <c r="CC63" s="2519"/>
      <c r="CD63" s="2519"/>
      <c r="CE63" s="2519"/>
      <c r="CF63" s="2519"/>
      <c r="CG63" s="2519"/>
      <c r="CH63" s="2519"/>
      <c r="CI63" s="2519"/>
      <c r="CJ63" s="2519"/>
      <c r="CK63" s="2519"/>
      <c r="CL63" s="2519"/>
      <c r="CM63" s="2519"/>
      <c r="CN63" s="2519"/>
      <c r="CO63" s="2519"/>
      <c r="CP63" s="2519"/>
      <c r="CQ63" s="2519"/>
      <c r="CR63" s="2354"/>
    </row>
    <row r="64" spans="1:96" ht="16.5" thickBot="1" x14ac:dyDescent="0.3">
      <c r="A64" s="1858">
        <f>'BP1'!A63</f>
        <v>0</v>
      </c>
      <c r="B64" s="1846">
        <f>'BP1'!B63</f>
        <v>0</v>
      </c>
      <c r="C64" s="17"/>
      <c r="D64" s="1860">
        <f>'BP1'!E64</f>
        <v>0</v>
      </c>
      <c r="E64" s="1848">
        <f>IF(AND($J$35=$J$36,$I$35&lt;7,$I$36&lt;7),$I$36-$I$35+1,IF(AND($J$35=$J$36,$I$35&lt;7,$I$36&gt;=7),7-$I$35,IF(AND($J$35=$J$36,$I$35&gt;=7,$I$36&gt;=7),$I$36-$I$35+1,IF(AND($J$36&gt;$J$35,$I$35&gt;=7,$I$36&gt;7),7-$I$35+12,IF(AND($J529&gt;$J$35,$I$35&lt;7,$I$36&gt;=7),7-$I$35,IF(AND($J$36&gt;$J$35,$I$35&gt;=7,$I$36&lt;7),12-$I$35+1+$I$36,IF(AND($J$36&gt;$J$35,$I$35&lt;7,$I$36&lt;7),7-$I$35,IF(AND($J$36&gt;$J$35,$I$35&gt;=7,$I$36&gt;=7),12-$I$35+7))))))))</f>
        <v>10</v>
      </c>
      <c r="F64" s="2361">
        <f>IF('Cover Sheet and Summary'!M4&gt;1,'BP1'!G63,0)</f>
        <v>0</v>
      </c>
      <c r="G64" s="1849">
        <f>E64/12*F64</f>
        <v>0</v>
      </c>
      <c r="H64" s="1849"/>
      <c r="I64" s="2362">
        <v>0</v>
      </c>
      <c r="J64" s="1851">
        <f>ROUNDDOWN(L64-I64,0)</f>
        <v>0</v>
      </c>
      <c r="K64" s="1872"/>
      <c r="L64" s="1613">
        <f>ROUNDDOWN((D64*E64*F64/12),0)</f>
        <v>0</v>
      </c>
      <c r="M64" s="1309"/>
      <c r="N64" s="328"/>
      <c r="Q64" s="2"/>
      <c r="U64"/>
      <c r="BX64" s="2534"/>
      <c r="BY64" s="2535"/>
      <c r="BZ64" s="2535"/>
      <c r="CA64" s="2535"/>
      <c r="CB64" s="2535"/>
      <c r="CC64" s="2535"/>
      <c r="CD64" s="2535"/>
      <c r="CE64" s="2535"/>
      <c r="CF64" s="2535"/>
      <c r="CG64" s="2535"/>
      <c r="CH64" s="2535"/>
      <c r="CI64" s="2535"/>
      <c r="CJ64" s="2535"/>
      <c r="CK64" s="2535"/>
      <c r="CL64" s="2535"/>
      <c r="CM64" s="2535"/>
      <c r="CN64" s="2535"/>
      <c r="CO64" s="2529" t="s">
        <v>367</v>
      </c>
      <c r="CP64" s="2542"/>
      <c r="CQ64" s="723"/>
      <c r="CR64" s="2530">
        <f>CR42+CR52+CR62</f>
        <v>0</v>
      </c>
    </row>
    <row r="65" spans="1:92" x14ac:dyDescent="0.25">
      <c r="A65" s="1587">
        <f>IF(I35&lt;&gt;7,A64,"")</f>
        <v>0</v>
      </c>
      <c r="B65" s="1282"/>
      <c r="C65" s="17"/>
      <c r="D65" s="1392">
        <f>IF($S$30=FALSE,D64,SUM(D64,(D64*'Cover Sheet and Summary'!$H$13/100)))</f>
        <v>0</v>
      </c>
      <c r="E65" s="1807">
        <f>IF(AND($J$36=$J$35,$I$35&gt;=7),0,IF(AND($J$36=$J$35,$I$36&lt;=12),$I$36-7+1,IF(AND($J$36=$J$35,$I$36-$I$35&lt;=6),0,IF(AND($J$36=$J$35,$I$36&lt;7),0,IF(AND($J$36=$J$35,$I$36&gt;=7),$I$36-7+1,IF(AND($J$36&gt;$J$35,$I$35&lt;7,$I$36&lt;7),12-7+$I$36+1,IF(AND($J$36&gt;$J$35,$I$35&lt;7,$I$36&gt;=7),$I$36-7+1,IF(AND($J$36&gt;$J$35,$I$35&gt;=7,$I$36&lt;7),0,IF(AND($J$36&gt;$J$35,$I$35&gt;=7,$I$36&gt;=7),$I$36-7+1)))))))))</f>
        <v>2</v>
      </c>
      <c r="F65" s="2289">
        <f>F64</f>
        <v>0</v>
      </c>
      <c r="G65" s="1294">
        <f>E65/12*F65</f>
        <v>0</v>
      </c>
      <c r="H65" s="1294"/>
      <c r="I65" s="2297">
        <v>0</v>
      </c>
      <c r="J65" s="1295">
        <f>ROUNDDOWN(L65-I65,0)</f>
        <v>0</v>
      </c>
      <c r="K65" s="1872"/>
      <c r="L65" s="1296">
        <f>ROUNDDOWN((D65*E65*F65/12),0)</f>
        <v>0</v>
      </c>
      <c r="M65" s="1298">
        <f>SUM(L64,L65)</f>
        <v>0</v>
      </c>
      <c r="N65" s="328"/>
      <c r="Q65" s="2"/>
      <c r="U65"/>
      <c r="BX65" s="911" t="s">
        <v>24</v>
      </c>
      <c r="BY65" s="2348"/>
      <c r="BZ65" s="2348"/>
      <c r="CA65" s="2348"/>
      <c r="CB65" s="2348"/>
      <c r="CC65" s="2741"/>
      <c r="CD65" s="2741"/>
      <c r="CE65" s="895"/>
      <c r="CF65" s="910"/>
      <c r="CG65" s="910"/>
      <c r="CH65" s="910"/>
      <c r="CI65" s="910"/>
      <c r="CJ65" s="910"/>
      <c r="CK65" s="910"/>
      <c r="CL65" s="910"/>
      <c r="CM65" s="920"/>
    </row>
    <row r="66" spans="1:92" ht="15.75" thickBot="1" x14ac:dyDescent="0.3">
      <c r="A66" s="1852"/>
      <c r="B66" s="1853"/>
      <c r="C66" s="980"/>
      <c r="D66" s="2869" t="s">
        <v>40</v>
      </c>
      <c r="E66" s="2744"/>
      <c r="F66" s="2744"/>
      <c r="G66" s="2745"/>
      <c r="H66" s="1963"/>
      <c r="I66" s="1854">
        <f>ROUNDDOWN(SUM(I64,I65)*$B$126,0)</f>
        <v>0</v>
      </c>
      <c r="J66" s="1854">
        <f>ROUNDDOWN(SUM(J64,J65)*$B$126,0)</f>
        <v>0</v>
      </c>
      <c r="K66" s="1873"/>
      <c r="L66" s="1861">
        <f>ROUNDDOWN(SUM(L64,L65)*$B$126,0)</f>
        <v>0</v>
      </c>
      <c r="M66" s="1856"/>
      <c r="N66" s="329"/>
      <c r="Q66" s="2"/>
      <c r="U66"/>
      <c r="BX66" s="2084"/>
      <c r="BY66" s="2352" t="s">
        <v>63</v>
      </c>
      <c r="BZ66" s="2352" t="s">
        <v>319</v>
      </c>
      <c r="CA66" s="2355" t="s">
        <v>341</v>
      </c>
      <c r="CB66" s="2355" t="s">
        <v>281</v>
      </c>
      <c r="CC66" s="2355" t="s">
        <v>65</v>
      </c>
      <c r="CD66" s="2719" t="s">
        <v>15</v>
      </c>
      <c r="CE66" s="2719"/>
      <c r="CF66" s="910"/>
      <c r="CG66" s="910"/>
      <c r="CH66" s="910"/>
      <c r="CI66" s="910"/>
      <c r="CJ66" s="910"/>
      <c r="CK66" s="910"/>
      <c r="CL66" s="910"/>
      <c r="CM66" s="910"/>
      <c r="CN66" s="910"/>
    </row>
    <row r="67" spans="1:92" x14ac:dyDescent="0.25">
      <c r="A67" s="1858">
        <f>'BP1'!A66</f>
        <v>0</v>
      </c>
      <c r="B67" s="1846">
        <f>'BP1'!B66</f>
        <v>0</v>
      </c>
      <c r="C67" s="17"/>
      <c r="D67" s="1860">
        <f>'BP1'!E67</f>
        <v>0</v>
      </c>
      <c r="E67" s="1848">
        <f>IF(AND($J$35=$J$36,$I$35&lt;7,$I$36&lt;7),$I$36-$I$35+1,IF(AND($J$35=$J$36,$I$35&lt;7,$I$36&gt;=7),7-$I$35,IF(AND($J$35=$J$36,$I$35&gt;=7,$I$36&gt;=7),$I$36-$I$35+1,IF(AND($J$36&gt;$J$35,$I$35&gt;=7,$I$36&gt;7),7-$I$35+12,IF(AND($J532&gt;$J$35,$I$35&lt;7,$I$36&gt;=7),7-$I$35,IF(AND($J$36&gt;$J$35,$I$35&gt;=7,$I$36&lt;7),12-$I$35+1+$I$36,IF(AND($J$36&gt;$J$35,$I$35&lt;7,$I$36&lt;7),7-$I$35,IF(AND($J$36&gt;$J$35,$I$35&gt;=7,$I$36&gt;=7),12-$I$35+7))))))))</f>
        <v>10</v>
      </c>
      <c r="F67" s="2361">
        <f>IF('Cover Sheet and Summary'!M4&gt;1,'BP1'!G66,0)</f>
        <v>0</v>
      </c>
      <c r="G67" s="1849">
        <f>E67/12*F67</f>
        <v>0</v>
      </c>
      <c r="H67" s="1849"/>
      <c r="I67" s="2362">
        <v>0</v>
      </c>
      <c r="J67" s="1851">
        <f>ROUNDDOWN(L67-I67,0)</f>
        <v>0</v>
      </c>
      <c r="K67" s="1872"/>
      <c r="L67" s="1613">
        <f>ROUNDDOWN((D67*E67*F67/12),0)</f>
        <v>0</v>
      </c>
      <c r="M67" s="1309"/>
      <c r="N67" s="328"/>
      <c r="Q67" s="2"/>
      <c r="U67"/>
      <c r="BX67" s="2084" t="s">
        <v>59</v>
      </c>
      <c r="BY67" s="905"/>
      <c r="BZ67" s="905"/>
      <c r="CA67" s="2395">
        <v>1</v>
      </c>
      <c r="CB67" s="901"/>
      <c r="CC67" s="907"/>
      <c r="CD67" s="2856">
        <f>CB67*CC67*CA67</f>
        <v>0</v>
      </c>
      <c r="CE67" s="2857"/>
      <c r="CF67" s="910">
        <f t="shared" ref="CF67:CF73" si="20">IF(BZ67="Evaluation",CD67,0)</f>
        <v>0</v>
      </c>
      <c r="CG67" s="910"/>
      <c r="CH67" s="910"/>
      <c r="CI67" s="910"/>
      <c r="CJ67" s="910"/>
      <c r="CK67" s="910"/>
      <c r="CL67" s="910"/>
      <c r="CM67" s="910"/>
      <c r="CN67" s="910"/>
    </row>
    <row r="68" spans="1:92" x14ac:dyDescent="0.25">
      <c r="A68" s="1587">
        <f>IF(I35&lt;&gt;7,A67,"")</f>
        <v>0</v>
      </c>
      <c r="B68" s="1282"/>
      <c r="C68" s="17"/>
      <c r="D68" s="1392">
        <f>IF($S$30=FALSE,D67,SUM(D67,(D67*'Cover Sheet and Summary'!$H$13/100)))</f>
        <v>0</v>
      </c>
      <c r="E68" s="1807">
        <f>IF(AND($J$36=$J$35,$I$35&gt;=7),0,IF(AND($J$36=$J$35,$I$36&lt;=12),$I$36-7+1,IF(AND($J$36=$J$35,$I$36-$I$35&lt;=6),0,IF(AND($J$36=$J$35,$I$36&lt;7),0,IF(AND($J$36=$J$35,$I$36&gt;=7),$I$36-7+1,IF(AND($J$36&gt;$J$35,$I$35&lt;7,$I$36&lt;7),12-7+$I$36+1,IF(AND($J$36&gt;$J$35,$I$35&lt;7,$I$36&gt;=7),$I$36-7+1,IF(AND($J$36&gt;$J$35,$I$35&gt;=7,$I$36&lt;7),0,IF(AND($J$36&gt;$J$35,$I$35&gt;=7,$I$36&gt;=7),$I$36-7+1)))))))))</f>
        <v>2</v>
      </c>
      <c r="F68" s="2289">
        <f>F67</f>
        <v>0</v>
      </c>
      <c r="G68" s="1294">
        <f>E68/12*F68</f>
        <v>0</v>
      </c>
      <c r="H68" s="1294"/>
      <c r="I68" s="2297">
        <v>0</v>
      </c>
      <c r="J68" s="1295">
        <f>ROUNDDOWN(L68-I68,0)</f>
        <v>0</v>
      </c>
      <c r="K68" s="1872"/>
      <c r="L68" s="1296">
        <f>ROUNDDOWN((D68*E68*F68/12),0)</f>
        <v>0</v>
      </c>
      <c r="M68" s="1298">
        <f>SUM(L67,L68)</f>
        <v>0</v>
      </c>
      <c r="N68" s="328"/>
      <c r="Q68" s="2"/>
      <c r="U68"/>
      <c r="BX68" s="2084" t="s">
        <v>23</v>
      </c>
      <c r="BY68" s="905"/>
      <c r="BZ68" s="905"/>
      <c r="CA68" s="2395">
        <v>1</v>
      </c>
      <c r="CB68" s="901"/>
      <c r="CC68" s="907"/>
      <c r="CD68" s="2856">
        <f t="shared" ref="CD68:CD73" si="21">CB68*CC68*CA68</f>
        <v>0</v>
      </c>
      <c r="CE68" s="2857"/>
      <c r="CF68" s="2085">
        <f t="shared" si="20"/>
        <v>0</v>
      </c>
      <c r="CG68" s="910"/>
      <c r="CH68" s="910"/>
      <c r="CI68" s="910"/>
      <c r="CJ68" s="910"/>
      <c r="CK68" s="910"/>
      <c r="CL68" s="910"/>
      <c r="CM68" s="910"/>
      <c r="CN68" s="910"/>
    </row>
    <row r="69" spans="1:92" ht="15.75" thickBot="1" x14ac:dyDescent="0.3">
      <c r="A69" s="1999"/>
      <c r="B69" s="1971"/>
      <c r="C69" s="980"/>
      <c r="D69" s="2869" t="s">
        <v>40</v>
      </c>
      <c r="E69" s="2744"/>
      <c r="F69" s="2744"/>
      <c r="G69" s="2745"/>
      <c r="H69" s="1963"/>
      <c r="I69" s="1854">
        <f>ROUNDDOWN(SUM(I67,I68)*$B$126,0)</f>
        <v>0</v>
      </c>
      <c r="J69" s="1854">
        <f>ROUNDDOWN(SUM(J67,J68)*$B$126,0)</f>
        <v>0</v>
      </c>
      <c r="K69" s="1873"/>
      <c r="L69" s="1861">
        <f>ROUNDDOWN(SUM(L67,L68)*$B$126,0)</f>
        <v>0</v>
      </c>
      <c r="M69" s="1856"/>
      <c r="N69" s="329"/>
      <c r="O69" s="2"/>
      <c r="P69" s="2"/>
      <c r="Q69" s="2"/>
      <c r="U69"/>
      <c r="BX69" s="2084" t="s">
        <v>60</v>
      </c>
      <c r="BY69" s="905"/>
      <c r="BZ69" s="905"/>
      <c r="CA69" s="2395">
        <v>1</v>
      </c>
      <c r="CB69" s="901"/>
      <c r="CC69" s="907"/>
      <c r="CD69" s="2856">
        <f t="shared" si="21"/>
        <v>0</v>
      </c>
      <c r="CE69" s="2857"/>
      <c r="CF69" s="2085">
        <f t="shared" si="20"/>
        <v>0</v>
      </c>
      <c r="CG69" s="910"/>
      <c r="CH69" s="910"/>
      <c r="CI69" s="910"/>
      <c r="CJ69" s="910"/>
      <c r="CK69" s="910"/>
      <c r="CL69" s="910"/>
      <c r="CM69" s="910"/>
      <c r="CN69" s="910"/>
    </row>
    <row r="70" spans="1:92" s="38" customFormat="1" ht="16.5" customHeight="1" x14ac:dyDescent="0.25">
      <c r="A70" s="1858">
        <f>'BP1'!A69</f>
        <v>0</v>
      </c>
      <c r="B70" s="1846">
        <f>'BP1'!B69</f>
        <v>0</v>
      </c>
      <c r="C70" s="17"/>
      <c r="D70" s="1860">
        <f>'BP1'!E70</f>
        <v>0</v>
      </c>
      <c r="E70" s="1848">
        <f>IF(AND($J$35=$J$36,$I$35&lt;7,$I$36&lt;7),$I$36-$I$35+1,IF(AND($J$35=$J$36,$I$35&lt;7,$I$36&gt;=7),7-$I$35,IF(AND($J$35=$J$36,$I$35&gt;=7,$I$36&gt;=7),$I$36-$I$35+1,IF(AND($J$36&gt;$J$35,$I$35&gt;=7,$I$36&gt;7),7-$I$35+12,IF(AND($J535&gt;$J$35,$I$35&lt;7,$I$36&gt;=7),7-$I$35,IF(AND($J$36&gt;$J$35,$I$35&gt;=7,$I$36&lt;7),12-$I$35+1+$I$36,IF(AND($J$36&gt;$J$35,$I$35&lt;7,$I$36&lt;7),7-$I$35,IF(AND($J$36&gt;$J$35,$I$35&gt;=7,$I$36&gt;=7),12-$I$35+7))))))))</f>
        <v>10</v>
      </c>
      <c r="F70" s="2361">
        <f>IF('Cover Sheet and Summary'!M4&gt;1,'BP1'!G69,0)</f>
        <v>0</v>
      </c>
      <c r="G70" s="1849">
        <f>E70/12*F70</f>
        <v>0</v>
      </c>
      <c r="H70" s="1849"/>
      <c r="I70" s="2362">
        <v>0</v>
      </c>
      <c r="J70" s="1851">
        <f>ROUNDDOWN(L70-I70,0)</f>
        <v>0</v>
      </c>
      <c r="K70" s="1872"/>
      <c r="L70" s="1613">
        <f>ROUNDDOWN((D70*E70*F70/12),0)</f>
        <v>0</v>
      </c>
      <c r="M70" s="1309"/>
      <c r="N70" s="142"/>
      <c r="O70" s="100"/>
      <c r="P70" s="100"/>
      <c r="Q70" s="100"/>
      <c r="BX70" s="2084" t="s">
        <v>61</v>
      </c>
      <c r="BY70" s="905"/>
      <c r="BZ70" s="905"/>
      <c r="CA70" s="2395">
        <v>1</v>
      </c>
      <c r="CB70" s="901"/>
      <c r="CC70" s="907"/>
      <c r="CD70" s="2856">
        <f t="shared" si="21"/>
        <v>0</v>
      </c>
      <c r="CE70" s="2857"/>
      <c r="CF70" s="2085">
        <f t="shared" si="20"/>
        <v>0</v>
      </c>
      <c r="CG70" s="910"/>
      <c r="CH70" s="910"/>
      <c r="CI70" s="910"/>
      <c r="CJ70" s="910"/>
      <c r="CK70" s="910"/>
      <c r="CL70" s="910"/>
      <c r="CM70" s="910"/>
      <c r="CN70" s="910"/>
    </row>
    <row r="71" spans="1:92" s="10" customFormat="1" x14ac:dyDescent="0.25">
      <c r="A71" s="1587">
        <f>IF(I35&lt;&gt;7,A70,"")</f>
        <v>0</v>
      </c>
      <c r="B71" s="1282"/>
      <c r="C71" s="17"/>
      <c r="D71" s="1392">
        <f>IF($S$30=FALSE,D70,SUM(D70,(D70*'Cover Sheet and Summary'!$H$13/100)))</f>
        <v>0</v>
      </c>
      <c r="E71" s="1807">
        <f>IF(AND($J$36=$J$35,$I$35&gt;=7),0,IF(AND($J$36=$J$35,$I$36&lt;=12),$I$36-7+1,IF(AND($J$36=$J$35,$I$36-$I$35&lt;=6),0,IF(AND($J$36=$J$35,$I$36&lt;7),0,IF(AND($J$36=$J$35,$I$36&gt;=7),$I$36-7+1,IF(AND($J$36&gt;$J$35,$I$35&lt;7,$I$36&lt;7),12-7+$I$36+1,IF(AND($J$36&gt;$J$35,$I$35&lt;7,$I$36&gt;=7),$I$36-7+1,IF(AND($J$36&gt;$J$35,$I$35&gt;=7,$I$36&lt;7),0,IF(AND($J$36&gt;$J$35,$I$35&gt;=7,$I$36&gt;=7),$I$36-7+1)))))))))</f>
        <v>2</v>
      </c>
      <c r="F71" s="2289">
        <f>F70</f>
        <v>0</v>
      </c>
      <c r="G71" s="1294">
        <f>E71/12*F71</f>
        <v>0</v>
      </c>
      <c r="H71" s="1294"/>
      <c r="I71" s="2297">
        <v>0</v>
      </c>
      <c r="J71" s="1959">
        <f>ROUNDDOWN(L71-I71,0)</f>
        <v>0</v>
      </c>
      <c r="K71" s="1872"/>
      <c r="L71" s="1296">
        <f>ROUNDDOWN((D71*E71*F71/12),0)</f>
        <v>0</v>
      </c>
      <c r="M71" s="1298">
        <f>SUM(L70,L71)</f>
        <v>0</v>
      </c>
      <c r="N71" s="34"/>
      <c r="O71" s="1"/>
      <c r="P71" s="1"/>
      <c r="Q71" s="1"/>
      <c r="BX71" s="2084" t="s">
        <v>62</v>
      </c>
      <c r="BY71" s="905"/>
      <c r="BZ71" s="905"/>
      <c r="CA71" s="2395">
        <v>1</v>
      </c>
      <c r="CB71" s="901"/>
      <c r="CC71" s="907"/>
      <c r="CD71" s="2856">
        <f t="shared" si="21"/>
        <v>0</v>
      </c>
      <c r="CE71" s="2857"/>
      <c r="CF71" s="2085">
        <f t="shared" si="20"/>
        <v>0</v>
      </c>
      <c r="CG71" s="910"/>
      <c r="CH71" s="910"/>
      <c r="CI71" s="910"/>
      <c r="CJ71" s="910"/>
      <c r="CK71" s="910"/>
      <c r="CL71" s="910"/>
      <c r="CM71" s="910"/>
      <c r="CN71" s="910"/>
    </row>
    <row r="72" spans="1:92" s="10" customFormat="1" ht="15.75" thickBot="1" x14ac:dyDescent="0.3">
      <c r="A72" s="1852"/>
      <c r="B72" s="1971"/>
      <c r="C72" s="980"/>
      <c r="D72" s="2869" t="s">
        <v>40</v>
      </c>
      <c r="E72" s="2744"/>
      <c r="F72" s="2744"/>
      <c r="G72" s="2745"/>
      <c r="H72" s="1963"/>
      <c r="I72" s="1854">
        <f>ROUNDDOWN(SUM(I70,I71)*$B$126,0)</f>
        <v>0</v>
      </c>
      <c r="J72" s="1854">
        <f>ROUNDDOWN(SUM(J70,J71)*$B$126,0)</f>
        <v>0</v>
      </c>
      <c r="K72" s="1873"/>
      <c r="L72" s="1861">
        <f>ROUNDDOWN(SUM(L70,L71)*$B$126,0)</f>
        <v>0</v>
      </c>
      <c r="M72" s="1856"/>
      <c r="N72" s="34"/>
      <c r="O72" s="1"/>
      <c r="P72" s="1"/>
      <c r="BX72" s="2084" t="s">
        <v>62</v>
      </c>
      <c r="BY72" s="905"/>
      <c r="BZ72" s="905"/>
      <c r="CA72" s="2395">
        <v>1</v>
      </c>
      <c r="CB72" s="901"/>
      <c r="CC72" s="907"/>
      <c r="CD72" s="2856">
        <f t="shared" si="21"/>
        <v>0</v>
      </c>
      <c r="CE72" s="2857"/>
      <c r="CF72" s="2085">
        <f t="shared" si="20"/>
        <v>0</v>
      </c>
      <c r="CG72" s="910"/>
      <c r="CH72" s="910"/>
      <c r="CI72" s="910"/>
      <c r="CJ72" s="910"/>
      <c r="CK72" s="910"/>
      <c r="CL72" s="910"/>
      <c r="CM72" s="910"/>
      <c r="CN72" s="910"/>
    </row>
    <row r="73" spans="1:92" x14ac:dyDescent="0.25">
      <c r="A73" s="1858">
        <f>'BP1'!A72</f>
        <v>0</v>
      </c>
      <c r="B73" s="1846">
        <f>'BP1'!B72</f>
        <v>0</v>
      </c>
      <c r="C73" s="17"/>
      <c r="D73" s="1860">
        <f>'BP1'!E73</f>
        <v>0</v>
      </c>
      <c r="E73" s="1848">
        <f>IF(AND($J$35=$J$36,$I$35&lt;7,$I$36&lt;7),$I$36-$I$35+1,IF(AND($J$35=$J$36,$I$35&lt;7,$I$36&gt;=7),7-$I$35,IF(AND($J$35=$J$36,$I$35&gt;=7,$I$36&gt;=7),$I$36-$I$35+1,IF(AND($J$36&gt;$J$35,$I$35&gt;=7,$I$36&gt;7),7-$I$35+12,IF(AND($J538&gt;$J$35,$I$35&lt;7,$I$36&gt;=7),7-$I$35,IF(AND($J$36&gt;$J$35,$I$35&gt;=7,$I$36&lt;7),12-$I$35+1+$I$36,IF(AND($J$36&gt;$J$35,$I$35&lt;7,$I$36&lt;7),7-$I$35,IF(AND($J$36&gt;$J$35,$I$35&gt;=7,$I$36&gt;=7),12-$I$35+7))))))))</f>
        <v>10</v>
      </c>
      <c r="F73" s="2361">
        <f>IF('Cover Sheet and Summary'!M4&gt;1,'BP1'!G72,0)</f>
        <v>0</v>
      </c>
      <c r="G73" s="1849">
        <f>E73/12*F73</f>
        <v>0</v>
      </c>
      <c r="H73" s="1849"/>
      <c r="I73" s="2362">
        <v>0</v>
      </c>
      <c r="J73" s="1851">
        <f>ROUNDDOWN(L73-I73,0)</f>
        <v>0</v>
      </c>
      <c r="K73" s="1872"/>
      <c r="L73" s="1613">
        <f>ROUNDDOWN((D73*E73*F73/12),0)</f>
        <v>0</v>
      </c>
      <c r="M73" s="1309"/>
      <c r="N73" s="29"/>
      <c r="O73" s="2"/>
      <c r="P73" s="2"/>
      <c r="U73"/>
      <c r="BX73" s="998" t="s">
        <v>62</v>
      </c>
      <c r="BY73" s="905"/>
      <c r="BZ73" s="905"/>
      <c r="CA73" s="2395">
        <v>1</v>
      </c>
      <c r="CB73" s="901"/>
      <c r="CC73" s="907"/>
      <c r="CD73" s="2856">
        <f t="shared" si="21"/>
        <v>0</v>
      </c>
      <c r="CE73" s="2857"/>
      <c r="CF73" s="2085">
        <f t="shared" si="20"/>
        <v>0</v>
      </c>
      <c r="CG73" s="897"/>
      <c r="CH73" s="897"/>
      <c r="CI73" s="897"/>
      <c r="CJ73" s="897"/>
      <c r="CK73" s="897"/>
      <c r="CL73" s="897"/>
      <c r="CM73" s="897"/>
      <c r="CN73" s="910"/>
    </row>
    <row r="74" spans="1:92" s="38" customFormat="1" ht="16.5" customHeight="1" thickBot="1" x14ac:dyDescent="0.3">
      <c r="A74" s="1587">
        <f>IF(I35&lt;&gt;7,A73,"")</f>
        <v>0</v>
      </c>
      <c r="B74" s="1282"/>
      <c r="C74" s="17"/>
      <c r="D74" s="1392">
        <f>IF($S$30=FALSE,D73,SUM(D73,(D73*'Cover Sheet and Summary'!$H$13/100)))</f>
        <v>0</v>
      </c>
      <c r="E74" s="1807">
        <f>IF(AND($J$36=$J$35,$I$35&gt;=7),0,IF(AND($J$36=$J$35,$I$36&lt;=12),$I$36-7+1,IF(AND($J$36=$J$35,$I$36-$I$35&lt;=6),0,IF(AND($J$36=$J$35,$I$36&lt;7),0,IF(AND($J$36=$J$35,$I$36&gt;=7),$I$36-7+1,IF(AND($J$36&gt;$J$35,$I$35&lt;7,$I$36&lt;7),12-7+$I$36+1,IF(AND($J$36&gt;$J$35,$I$35&lt;7,$I$36&gt;=7),$I$36-7+1,IF(AND($J$36&gt;$J$35,$I$35&gt;=7,$I$36&lt;7),0,IF(AND($J$36&gt;$J$35,$I$35&gt;=7,$I$36&gt;=7),$I$36-7+1)))))))))</f>
        <v>2</v>
      </c>
      <c r="F74" s="2289">
        <f>F73</f>
        <v>0</v>
      </c>
      <c r="G74" s="1294">
        <f>E74/12*F74</f>
        <v>0</v>
      </c>
      <c r="H74" s="1294"/>
      <c r="I74" s="2297">
        <v>0</v>
      </c>
      <c r="J74" s="1959">
        <f>ROUNDDOWN(L74-I74,0)</f>
        <v>0</v>
      </c>
      <c r="K74" s="1872"/>
      <c r="L74" s="1296">
        <f>ROUNDDOWN((D74*E74*F74/12),0)</f>
        <v>0</v>
      </c>
      <c r="M74" s="1298">
        <f>SUM(L73,L74)</f>
        <v>0</v>
      </c>
      <c r="N74" s="20"/>
      <c r="O74" s="100"/>
      <c r="P74" s="100"/>
      <c r="BX74" s="2832" t="s">
        <v>217</v>
      </c>
      <c r="BY74" s="2833"/>
      <c r="BZ74" s="2833"/>
      <c r="CA74" s="2833"/>
      <c r="CB74" s="2833"/>
      <c r="CC74" s="2834"/>
      <c r="CD74" s="2864">
        <f>SUM(CD67,CD68,CD69,CD70,CD71,CD72,CD73)</f>
        <v>0</v>
      </c>
      <c r="CE74" s="2865"/>
      <c r="CF74" s="897">
        <f>SUM(CF67:CF73)</f>
        <v>0</v>
      </c>
      <c r="CG74" s="897"/>
      <c r="CH74" s="897"/>
      <c r="CI74" s="897"/>
      <c r="CJ74" s="897"/>
      <c r="CK74" s="897"/>
      <c r="CL74" s="897"/>
      <c r="CM74" s="897"/>
      <c r="CN74" s="910"/>
    </row>
    <row r="75" spans="1:92" ht="15.75" thickBot="1" x14ac:dyDescent="0.3">
      <c r="A75" s="1852"/>
      <c r="B75" s="1971"/>
      <c r="C75" s="980"/>
      <c r="D75" s="2869" t="s">
        <v>40</v>
      </c>
      <c r="E75" s="2744"/>
      <c r="F75" s="2744"/>
      <c r="G75" s="2745"/>
      <c r="H75" s="1963"/>
      <c r="I75" s="1854">
        <f>ROUNDDOWN(SUM(I73,I74)*$B$126,0)</f>
        <v>0</v>
      </c>
      <c r="J75" s="1854">
        <f>ROUNDDOWN(SUM(J73,J74)*$B$126,0)</f>
        <v>0</v>
      </c>
      <c r="K75" s="1873"/>
      <c r="L75" s="1861">
        <f>ROUNDDOWN(SUM(L73,L74)*$B$126,0)</f>
        <v>0</v>
      </c>
      <c r="M75" s="1855"/>
      <c r="N75" s="20"/>
      <c r="O75" s="2"/>
      <c r="P75" s="2"/>
      <c r="U75"/>
      <c r="BX75" s="842"/>
      <c r="BY75" s="842"/>
      <c r="BZ75" s="842"/>
      <c r="CA75" s="2287"/>
      <c r="CB75" s="842"/>
      <c r="CC75" s="842"/>
      <c r="CD75" s="1286"/>
      <c r="CE75" s="1286"/>
      <c r="CF75" s="897"/>
      <c r="CG75" s="897"/>
      <c r="CH75" s="897"/>
      <c r="CI75" s="897"/>
      <c r="CJ75" s="897"/>
      <c r="CK75" s="897"/>
      <c r="CL75" s="897"/>
      <c r="CM75" s="897"/>
      <c r="CN75" s="910"/>
    </row>
    <row r="76" spans="1:92" ht="15" customHeight="1" x14ac:dyDescent="0.25">
      <c r="A76" s="1858">
        <f>'BP1'!A75</f>
        <v>0</v>
      </c>
      <c r="B76" s="1846">
        <f>'BP1'!B75</f>
        <v>0</v>
      </c>
      <c r="C76" s="17"/>
      <c r="D76" s="1860">
        <f>'BP1'!E76</f>
        <v>0</v>
      </c>
      <c r="E76" s="1848">
        <f>IF(AND($J$35=$J$36,$I$35&lt;7,$I$36&lt;7),$I$36-$I$35+1,IF(AND($J$35=$J$36,$I$35&lt;7,$I$36&gt;=7),7-$I$35,IF(AND($J$35=$J$36,$I$35&gt;=7,$I$36&gt;=7),$I$36-$I$35+1,IF(AND($J$36&gt;$J$35,$I$35&gt;=7,$I$36&gt;7),7-$I$35+12,IF(AND($J541&gt;$J$35,$I$35&lt;7,$I$36&gt;=7),7-$I$35,IF(AND($J$36&gt;$J$35,$I$35&gt;=7,$I$36&lt;7),12-$I$35+1+$I$36,IF(AND($J$36&gt;$J$35,$I$35&lt;7,$I$36&lt;7),7-$I$35,IF(AND($J$36&gt;$J$35,$I$35&gt;=7,$I$36&gt;=7),12-$I$35+7))))))))</f>
        <v>10</v>
      </c>
      <c r="F76" s="2361">
        <f>IF('Cover Sheet and Summary'!M4&gt;1,'BP1'!G75,0)</f>
        <v>0</v>
      </c>
      <c r="G76" s="1849">
        <f>E76/12*F76</f>
        <v>0</v>
      </c>
      <c r="H76" s="1849"/>
      <c r="I76" s="2362">
        <v>0</v>
      </c>
      <c r="J76" s="1851">
        <f>ROUNDDOWN(L76-I76,0)</f>
        <v>0</v>
      </c>
      <c r="K76" s="1872"/>
      <c r="L76" s="1613">
        <f>ROUNDDOWN((D76*E76*F76/12),0)</f>
        <v>0</v>
      </c>
      <c r="M76" s="1309"/>
      <c r="N76" s="20"/>
      <c r="U76"/>
      <c r="BX76" s="912" t="s">
        <v>25</v>
      </c>
      <c r="BY76" s="2275" t="s">
        <v>63</v>
      </c>
      <c r="BZ76" s="2275" t="s">
        <v>319</v>
      </c>
      <c r="CA76" s="2385" t="s">
        <v>341</v>
      </c>
      <c r="CB76" s="2344" t="s">
        <v>210</v>
      </c>
      <c r="CC76" s="2344" t="s">
        <v>76</v>
      </c>
      <c r="CD76" s="2860" t="s">
        <v>15</v>
      </c>
      <c r="CE76" s="2861"/>
      <c r="CF76" s="842"/>
      <c r="CG76" s="842"/>
      <c r="CH76" s="842"/>
      <c r="CI76" s="842"/>
      <c r="CJ76" s="842"/>
      <c r="CK76" s="842"/>
      <c r="CL76" s="842"/>
      <c r="CM76" s="842"/>
      <c r="CN76" s="910"/>
    </row>
    <row r="77" spans="1:92" x14ac:dyDescent="0.25">
      <c r="A77" s="1587">
        <f>IF(I35&lt;&gt;7,A76,"")</f>
        <v>0</v>
      </c>
      <c r="B77" s="1282"/>
      <c r="C77" s="17"/>
      <c r="D77" s="1392">
        <f>IF($S$30=FALSE,D76,SUM(D76,(D76*'Cover Sheet and Summary'!$H$13/100)))</f>
        <v>0</v>
      </c>
      <c r="E77" s="1807">
        <f>IF(AND($J$36=$J$35,$I$35&gt;=7),0,IF(AND($J$36=$J$35,$I$36&lt;=12),$I$36-7+1,IF(AND($J$36=$J$35,$I$36-$I$35&lt;=6),0,IF(AND($J$36=$J$35,$I$36&lt;7),0,IF(AND($J$36=$J$35,$I$36&gt;=7),$I$36-7+1,IF(AND($J$36&gt;$J$35,$I$35&lt;7,$I$36&lt;7),12-7+$I$36+1,IF(AND($J$36&gt;$J$35,$I$35&lt;7,$I$36&gt;=7),$I$36-7+1,IF(AND($J$36&gt;$J$35,$I$35&gt;=7,$I$36&lt;7),0,IF(AND($J$36&gt;$J$35,$I$35&gt;=7,$I$36&gt;=7),$I$36-7+1)))))))))</f>
        <v>2</v>
      </c>
      <c r="F77" s="2060">
        <f>F76</f>
        <v>0</v>
      </c>
      <c r="G77" s="1294">
        <f>E77/12*F77</f>
        <v>0</v>
      </c>
      <c r="H77" s="1294"/>
      <c r="I77" s="2297">
        <v>0</v>
      </c>
      <c r="J77" s="1959">
        <f>ROUNDDOWN(L77-I77,0)</f>
        <v>0</v>
      </c>
      <c r="K77" s="1872"/>
      <c r="L77" s="1296">
        <f>ROUNDDOWN((D77*E77*F77/12),0)</f>
        <v>0</v>
      </c>
      <c r="M77" s="1298">
        <f>SUM(L76,L77)</f>
        <v>0</v>
      </c>
      <c r="N77" s="328"/>
      <c r="U77"/>
      <c r="BX77" s="974" t="s">
        <v>219</v>
      </c>
      <c r="BY77" s="905"/>
      <c r="BZ77" s="905"/>
      <c r="CA77" s="2395">
        <v>1</v>
      </c>
      <c r="CB77" s="901"/>
      <c r="CC77" s="907"/>
      <c r="CD77" s="2856">
        <f t="shared" ref="CD77:CD81" si="22">CB77*CC77*CA77</f>
        <v>0</v>
      </c>
      <c r="CE77" s="2857"/>
      <c r="CF77" s="2085">
        <f>IF(BZ77="Evaluation",CD77,0)</f>
        <v>0</v>
      </c>
      <c r="CG77" s="913"/>
      <c r="CH77" s="913"/>
      <c r="CI77" s="913"/>
      <c r="CJ77" s="913"/>
      <c r="CK77" s="913"/>
      <c r="CL77" s="913"/>
      <c r="CM77" s="913"/>
      <c r="CN77" s="910"/>
    </row>
    <row r="78" spans="1:92" ht="15.75" thickBot="1" x14ac:dyDescent="0.3">
      <c r="A78" s="1852"/>
      <c r="B78" s="1971"/>
      <c r="C78" s="980"/>
      <c r="D78" s="2869" t="s">
        <v>40</v>
      </c>
      <c r="E78" s="2744"/>
      <c r="F78" s="2744"/>
      <c r="G78" s="2745"/>
      <c r="H78" s="1963"/>
      <c r="I78" s="1854">
        <f>ROUNDDOWN(SUM(I76,I77)*$B$126,0)</f>
        <v>0</v>
      </c>
      <c r="J78" s="1854">
        <f>ROUNDDOWN(SUM(J76,J77)*$B$126,0)</f>
        <v>0</v>
      </c>
      <c r="K78" s="1873"/>
      <c r="L78" s="1861">
        <f>ROUNDDOWN(SUM(L76,L77)*$B$126,0)</f>
        <v>0</v>
      </c>
      <c r="M78" s="1856"/>
      <c r="N78" s="328"/>
      <c r="U78"/>
      <c r="BX78" s="914"/>
      <c r="BY78" s="905"/>
      <c r="BZ78" s="905"/>
      <c r="CA78" s="2395">
        <v>1</v>
      </c>
      <c r="CB78" s="901"/>
      <c r="CC78" s="907"/>
      <c r="CD78" s="2856">
        <f t="shared" si="22"/>
        <v>0</v>
      </c>
      <c r="CE78" s="2857"/>
      <c r="CF78" s="2085">
        <f>IF(BZ78="Evaluation",CD78,0)</f>
        <v>0</v>
      </c>
      <c r="CG78" s="913"/>
      <c r="CH78" s="913"/>
      <c r="CI78" s="913"/>
      <c r="CJ78" s="913"/>
      <c r="CK78" s="913"/>
      <c r="CL78" s="913"/>
      <c r="CM78" s="913"/>
      <c r="CN78" s="910"/>
    </row>
    <row r="79" spans="1:92" x14ac:dyDescent="0.25">
      <c r="A79" s="1858">
        <f>'BP1'!A78</f>
        <v>0</v>
      </c>
      <c r="B79" s="1846">
        <f>'BP1'!B78</f>
        <v>0</v>
      </c>
      <c r="C79" s="17"/>
      <c r="D79" s="1860">
        <f>'BP1'!E79</f>
        <v>0</v>
      </c>
      <c r="E79" s="1848">
        <f>IF(AND($J$35=$J$36,$I$35&lt;7,$I$36&lt;7),$I$36-$I$35+1,IF(AND($J$35=$J$36,$I$35&lt;7,$I$36&gt;=7),7-$I$35,IF(AND($J$35=$J$36,$I$35&gt;=7,$I$36&gt;=7),$I$36-$I$35+1,IF(AND($J$36&gt;$J$35,$I$35&gt;=7,$I$36&gt;7),7-$I$35+12,IF(AND($J544&gt;$J$35,$I$35&lt;7,$I$36&gt;=7),7-$I$35,IF(AND($J$36&gt;$J$35,$I$35&gt;=7,$I$36&lt;7),12-$I$35+1+$I$36,IF(AND($J$36&gt;$J$35,$I$35&lt;7,$I$36&lt;7),7-$I$35,IF(AND($J$36&gt;$J$35,$I$35&gt;=7,$I$36&gt;=7),12-$I$35+7))))))))</f>
        <v>10</v>
      </c>
      <c r="F79" s="2361">
        <f>IF('Cover Sheet and Summary'!M4&gt;1,'BP1'!G78,0)</f>
        <v>0</v>
      </c>
      <c r="G79" s="1849">
        <f>E79/12*F79</f>
        <v>0</v>
      </c>
      <c r="H79" s="1849"/>
      <c r="I79" s="2362">
        <v>0</v>
      </c>
      <c r="J79" s="1851">
        <f>ROUNDDOWN(L79-I79,0)</f>
        <v>0</v>
      </c>
      <c r="K79" s="1872"/>
      <c r="L79" s="1613">
        <f>ROUNDDOWN((D79*E79*F79/12),0)</f>
        <v>0</v>
      </c>
      <c r="M79" s="1309"/>
      <c r="N79" s="328"/>
      <c r="P79" s="434"/>
      <c r="U79"/>
      <c r="BX79" s="914"/>
      <c r="BY79" s="905"/>
      <c r="BZ79" s="905"/>
      <c r="CA79" s="2395">
        <v>1</v>
      </c>
      <c r="CB79" s="901"/>
      <c r="CC79" s="907"/>
      <c r="CD79" s="2856">
        <f t="shared" si="22"/>
        <v>0</v>
      </c>
      <c r="CE79" s="2857"/>
      <c r="CF79" s="2085">
        <f>IF(BZ79="Evaluation",CD79,0)</f>
        <v>0</v>
      </c>
      <c r="CG79" s="910"/>
      <c r="CH79" s="910"/>
      <c r="CI79" s="910"/>
      <c r="CJ79" s="910"/>
      <c r="CK79" s="910"/>
      <c r="CL79" s="910"/>
      <c r="CM79" s="910"/>
      <c r="CN79" s="910"/>
    </row>
    <row r="80" spans="1:92" x14ac:dyDescent="0.25">
      <c r="A80" s="1587">
        <f>IF(I35&lt;&gt;7,A79,"")</f>
        <v>0</v>
      </c>
      <c r="B80" s="1282"/>
      <c r="C80" s="17"/>
      <c r="D80" s="1392">
        <f>IF($S$30=FALSE,D79,SUM(D79,(D79*'Cover Sheet and Summary'!$H$13/100)))</f>
        <v>0</v>
      </c>
      <c r="E80" s="1807">
        <f>IF(AND($J$36=$J$35,$I$35&gt;=7),0,IF(AND($J$36=$J$35,$I$36&lt;=12),$I$36-7+1,IF(AND($J$36=$J$35,$I$36-$I$35&lt;=6),0,IF(AND($J$36=$J$35,$I$36&lt;7),0,IF(AND($J$36=$J$35,$I$36&gt;=7),$I$36-7+1,IF(AND($J$36&gt;$J$35,$I$35&lt;7,$I$36&lt;7),12-7+$I$36+1,IF(AND($J$36&gt;$J$35,$I$35&lt;7,$I$36&gt;=7),$I$36-7+1,IF(AND($J$36&gt;$J$35,$I$35&gt;=7,$I$36&lt;7),0,IF(AND($J$36&gt;$J$35,$I$35&gt;=7,$I$36&gt;=7),$I$36-7+1)))))))))</f>
        <v>2</v>
      </c>
      <c r="F80" s="2289">
        <f>F79</f>
        <v>0</v>
      </c>
      <c r="G80" s="1294">
        <f>E80/12*F80</f>
        <v>0</v>
      </c>
      <c r="H80" s="1294"/>
      <c r="I80" s="2297">
        <v>0</v>
      </c>
      <c r="J80" s="1959">
        <f>ROUNDDOWN(L80-I80,0)</f>
        <v>0</v>
      </c>
      <c r="K80" s="1872"/>
      <c r="L80" s="1296">
        <f>ROUNDDOWN((D80*E80*F80/12),0)</f>
        <v>0</v>
      </c>
      <c r="M80" s="1298">
        <f>SUM(L79,L80)</f>
        <v>0</v>
      </c>
      <c r="N80" s="328"/>
      <c r="P80" s="434"/>
      <c r="U80"/>
      <c r="BX80" s="914"/>
      <c r="BY80" s="905"/>
      <c r="BZ80" s="905"/>
      <c r="CA80" s="2395">
        <v>1</v>
      </c>
      <c r="CB80" s="901"/>
      <c r="CC80" s="907"/>
      <c r="CD80" s="2856">
        <f t="shared" si="22"/>
        <v>0</v>
      </c>
      <c r="CE80" s="2857"/>
      <c r="CF80" s="2085">
        <f>IF(BZ80="Evaluation",CD80,0)</f>
        <v>0</v>
      </c>
      <c r="CG80" s="913"/>
      <c r="CH80" s="913"/>
      <c r="CI80" s="913"/>
      <c r="CJ80" s="913"/>
      <c r="CK80" s="913"/>
      <c r="CL80" s="913"/>
      <c r="CM80" s="913"/>
      <c r="CN80" s="910"/>
    </row>
    <row r="81" spans="1:92" ht="15.75" thickBot="1" x14ac:dyDescent="0.3">
      <c r="A81" s="1852"/>
      <c r="B81" s="1971"/>
      <c r="C81" s="980"/>
      <c r="D81" s="2869" t="s">
        <v>40</v>
      </c>
      <c r="E81" s="2744"/>
      <c r="F81" s="2744"/>
      <c r="G81" s="2745"/>
      <c r="H81" s="1963"/>
      <c r="I81" s="1854">
        <f>ROUNDDOWN(SUM(I79,I80)*$B$126,0)</f>
        <v>0</v>
      </c>
      <c r="J81" s="1854">
        <f>ROUNDDOWN(SUM(J79,J80)*$B$126,0)</f>
        <v>0</v>
      </c>
      <c r="K81" s="1873"/>
      <c r="L81" s="1861">
        <f>ROUNDDOWN(SUM(L79,L80)*$B$126,0)</f>
        <v>0</v>
      </c>
      <c r="M81" s="1855"/>
      <c r="N81" s="328"/>
      <c r="U81"/>
      <c r="BX81" s="1007"/>
      <c r="BY81" s="905"/>
      <c r="BZ81" s="905"/>
      <c r="CA81" s="2395">
        <v>1</v>
      </c>
      <c r="CB81" s="901"/>
      <c r="CC81" s="907"/>
      <c r="CD81" s="2856">
        <f t="shared" si="22"/>
        <v>0</v>
      </c>
      <c r="CE81" s="2857"/>
      <c r="CF81" s="2085">
        <f>IF(BZ81="Evaluation",CD81,0)</f>
        <v>0</v>
      </c>
      <c r="CG81" s="910"/>
      <c r="CH81" s="910"/>
      <c r="CI81" s="910"/>
      <c r="CJ81" s="910"/>
      <c r="CK81" s="910"/>
      <c r="CL81" s="910"/>
      <c r="CM81" s="910"/>
      <c r="CN81" s="910"/>
    </row>
    <row r="82" spans="1:92" ht="15.75" thickBot="1" x14ac:dyDescent="0.3">
      <c r="A82" s="1858">
        <f>'BP1'!A81</f>
        <v>0</v>
      </c>
      <c r="B82" s="1846">
        <f>'BP1'!B81</f>
        <v>0</v>
      </c>
      <c r="C82" s="17"/>
      <c r="D82" s="1860">
        <f>'BP1'!E82</f>
        <v>0</v>
      </c>
      <c r="E82" s="1848">
        <f>IF(AND($J$35=$J$36,$I$35&lt;7,$I$36&lt;7),$I$36-$I$35+1,IF(AND($J$35=$J$36,$I$35&lt;7,$I$36&gt;=7),7-$I$35,IF(AND($J$35=$J$36,$I$35&gt;=7,$I$36&gt;=7),$I$36-$I$35+1,IF(AND($J$36&gt;$J$35,$I$35&gt;=7,$I$36&gt;7),7-$I$35+12,IF(AND($J547&gt;$J$35,$I$35&lt;7,$I$36&gt;=7),7-$I$35,IF(AND($J$36&gt;$J$35,$I$35&gt;=7,$I$36&lt;7),12-$I$35+1+$I$36,IF(AND($J$36&gt;$J$35,$I$35&lt;7,$I$36&lt;7),7-$I$35,IF(AND($J$36&gt;$J$35,$I$35&gt;=7,$I$36&gt;=7),12-$I$35+7))))))))</f>
        <v>10</v>
      </c>
      <c r="F82" s="2361">
        <f>IF('Cover Sheet and Summary'!M4&gt;1,'BP1'!G81,0)</f>
        <v>0</v>
      </c>
      <c r="G82" s="1849">
        <f>E82/12*F82</f>
        <v>0</v>
      </c>
      <c r="H82" s="1849"/>
      <c r="I82" s="2362">
        <v>0</v>
      </c>
      <c r="J82" s="1851">
        <f>ROUNDDOWN(L82-I82,0)</f>
        <v>0</v>
      </c>
      <c r="K82" s="1872"/>
      <c r="L82" s="1613">
        <f>ROUNDDOWN((D82*E82*F82/12),0)</f>
        <v>0</v>
      </c>
      <c r="M82" s="1309"/>
      <c r="N82" s="328"/>
      <c r="U82"/>
      <c r="BX82" s="2838" t="s">
        <v>36</v>
      </c>
      <c r="BY82" s="2839"/>
      <c r="BZ82" s="2839"/>
      <c r="CA82" s="2839"/>
      <c r="CB82" s="2839"/>
      <c r="CC82" s="2840"/>
      <c r="CD82" s="2864">
        <f>SUM(CD77:CD81)</f>
        <v>0</v>
      </c>
      <c r="CE82" s="2865"/>
      <c r="CF82" s="913">
        <f>SUM(CF77:CF81)</f>
        <v>0</v>
      </c>
      <c r="CG82" s="913"/>
      <c r="CH82" s="913"/>
      <c r="CI82" s="913"/>
      <c r="CJ82" s="913"/>
      <c r="CK82" s="913"/>
      <c r="CL82" s="913"/>
      <c r="CM82" s="913"/>
      <c r="CN82" s="910"/>
    </row>
    <row r="83" spans="1:92" s="38" customFormat="1" ht="15.75" customHeight="1" thickBot="1" x14ac:dyDescent="0.3">
      <c r="A83" s="1587">
        <f>IF(I35&lt;&gt;7,A82,"")</f>
        <v>0</v>
      </c>
      <c r="B83" s="1282"/>
      <c r="C83" s="17"/>
      <c r="D83" s="1392">
        <f>IF($S$30=FALSE,D82,SUM(D82,(D82*'Cover Sheet and Summary'!$H$13/100)))</f>
        <v>0</v>
      </c>
      <c r="E83" s="1807">
        <f>IF(AND($J$36=$J$35,$I$35&gt;=7),0,IF(AND($J$36=$J$35,$I$36&lt;=12),$I$36-7+1,IF(AND($J$36=$J$35,$I$36-$I$35&lt;=6),0,IF(AND($J$36=$J$35,$I$36&lt;7),0,IF(AND($J$36=$J$35,$I$36&gt;=7),$I$36-7+1,IF(AND($J$36&gt;$J$35,$I$35&lt;7,$I$36&lt;7),12-7+$I$36+1,IF(AND($J$36&gt;$J$35,$I$35&lt;7,$I$36&gt;=7),$I$36-7+1,IF(AND($J$36&gt;$J$35,$I$35&gt;=7,$I$36&lt;7),0,IF(AND($J$36&gt;$J$35,$I$35&gt;=7,$I$36&gt;=7),$I$36-7+1)))))))))</f>
        <v>2</v>
      </c>
      <c r="F83" s="2289">
        <f>F82</f>
        <v>0</v>
      </c>
      <c r="G83" s="1294">
        <f>E83/12*F83</f>
        <v>0</v>
      </c>
      <c r="H83" s="1294"/>
      <c r="I83" s="2297">
        <v>0</v>
      </c>
      <c r="J83" s="1959">
        <f>ROUNDDOWN(L83-I83,0)</f>
        <v>0</v>
      </c>
      <c r="K83" s="1872"/>
      <c r="L83" s="1296">
        <f>ROUNDDOWN((D83*E83*F83/12),0)</f>
        <v>0</v>
      </c>
      <c r="M83" s="1298">
        <f>SUM(L82,L83)</f>
        <v>0</v>
      </c>
      <c r="N83" s="20"/>
      <c r="BX83" s="913"/>
      <c r="BY83" s="913"/>
      <c r="BZ83" s="2086"/>
      <c r="CA83" s="2279"/>
      <c r="CB83" s="913"/>
      <c r="CC83" s="913"/>
      <c r="CD83" s="1380"/>
      <c r="CE83" s="1621"/>
      <c r="CF83" s="910"/>
      <c r="CG83" s="910"/>
      <c r="CH83" s="910"/>
      <c r="CI83" s="910"/>
      <c r="CJ83" s="910"/>
      <c r="CK83" s="910"/>
      <c r="CL83" s="910"/>
      <c r="CM83" s="910"/>
      <c r="CN83" s="910"/>
    </row>
    <row r="84" spans="1:92" s="10" customFormat="1" ht="15.75" thickBot="1" x14ac:dyDescent="0.3">
      <c r="A84" s="2209"/>
      <c r="B84" s="2200"/>
      <c r="C84" s="17"/>
      <c r="D84" s="2815" t="s">
        <v>40</v>
      </c>
      <c r="E84" s="2816"/>
      <c r="F84" s="2816"/>
      <c r="G84" s="2876"/>
      <c r="H84" s="2192"/>
      <c r="I84" s="1401">
        <f>ROUNDDOWN(SUM(I82,I83)*$B$126,0)</f>
        <v>0</v>
      </c>
      <c r="J84" s="1401">
        <f>ROUNDDOWN(SUM(J82,J83)*$B$126,0)</f>
        <v>0</v>
      </c>
      <c r="K84" s="1873"/>
      <c r="L84" s="1996">
        <f>ROUNDDOWN(SUM(L82,L83)*$B$126,0)</f>
        <v>0</v>
      </c>
      <c r="M84" s="1308"/>
      <c r="N84" s="34"/>
      <c r="BX84" s="911" t="s">
        <v>220</v>
      </c>
      <c r="BY84" s="2274" t="s">
        <v>63</v>
      </c>
      <c r="BZ84" s="2274" t="s">
        <v>319</v>
      </c>
      <c r="CA84" s="2385" t="s">
        <v>341</v>
      </c>
      <c r="CB84" s="2344" t="s">
        <v>210</v>
      </c>
      <c r="CC84" s="2344" t="s">
        <v>76</v>
      </c>
      <c r="CD84" s="2747" t="s">
        <v>15</v>
      </c>
      <c r="CE84" s="2748"/>
      <c r="CF84" s="913"/>
      <c r="CG84" s="913"/>
      <c r="CH84" s="913"/>
      <c r="CI84" s="913"/>
      <c r="CJ84" s="913"/>
      <c r="CK84" s="913"/>
      <c r="CL84" s="913"/>
      <c r="CM84" s="913"/>
      <c r="CN84" s="910"/>
    </row>
    <row r="85" spans="1:92" s="2079" customFormat="1" x14ac:dyDescent="0.25">
      <c r="A85" s="2212">
        <f>'BP1'!A84</f>
        <v>0</v>
      </c>
      <c r="B85" s="1292">
        <f>'BP1'!B84</f>
        <v>0</v>
      </c>
      <c r="C85" s="2213"/>
      <c r="D85" s="1292">
        <f>'BP1'!E85</f>
        <v>0</v>
      </c>
      <c r="E85" s="2261">
        <f>IF(AND($J$35=$J$36,$I$35&lt;7,$I$36&lt;7),$I$36-$I$35+1,IF(AND($J$35=$J$36,$I$35&lt;7,$I$36&gt;=7),7-$I$35,IF(AND($J$35=$J$36,$I$35&gt;=7,$I$36&gt;=7),$I$36-$I$35+1,IF(AND($J$36&gt;$J$35,$I$35&gt;=7,$I$36&gt;7),7-$I$35+12,IF(AND($J550&gt;$J$35,$I$35&lt;7,$I$36&gt;=7),7-$I$35,IF(AND($J$36&gt;$J$35,$I$35&gt;=7,$I$36&lt;7),12-$I$35+1+$I$36,IF(AND($J$36&gt;$J$35,$I$35&lt;7,$I$36&lt;7),7-$I$35,IF(AND($J$36&gt;$J$35,$I$35&gt;=7,$I$36&gt;=7),12-$I$35+7))))))))</f>
        <v>10</v>
      </c>
      <c r="F85" s="2366">
        <f>IF('Cover Sheet and Summary'!M40&gt;1,'BP1'!G84,0)</f>
        <v>0</v>
      </c>
      <c r="G85" s="1292">
        <f>E85/12*F85</f>
        <v>0</v>
      </c>
      <c r="H85" s="1292"/>
      <c r="I85" s="2297">
        <v>0</v>
      </c>
      <c r="J85" s="2089">
        <f>ROUNDDOWN(L85-I85,0)</f>
        <v>0</v>
      </c>
      <c r="K85" s="1872"/>
      <c r="L85" s="1298">
        <f>ROUNDDOWN((D85*E85*F85/12),0)</f>
        <v>0</v>
      </c>
      <c r="M85" s="1298"/>
      <c r="N85" s="2080"/>
      <c r="BX85" s="2205" t="s">
        <v>221</v>
      </c>
      <c r="BY85" s="917"/>
      <c r="BZ85" s="2276"/>
      <c r="CA85" s="2395">
        <v>1</v>
      </c>
      <c r="CB85" s="945"/>
      <c r="CC85" s="1935"/>
      <c r="CD85" s="2856">
        <f t="shared" ref="CD85:CD136" si="23">CB85*CC85*CA85</f>
        <v>0</v>
      </c>
      <c r="CE85" s="2857"/>
      <c r="CF85" s="2085">
        <f t="shared" ref="CF85:CF116" si="24">IF(BZ85="Evaluation",CD85,0)</f>
        <v>0</v>
      </c>
      <c r="CG85" s="2086"/>
      <c r="CH85" s="2086"/>
      <c r="CI85" s="2086"/>
      <c r="CJ85" s="2086"/>
      <c r="CK85" s="2086"/>
      <c r="CL85" s="2086"/>
      <c r="CM85" s="2086"/>
      <c r="CN85" s="2085"/>
    </row>
    <row r="86" spans="1:92" s="2079" customFormat="1" x14ac:dyDescent="0.25">
      <c r="A86" s="2212">
        <f>IF(I71&lt;&gt;7,A85,"")</f>
        <v>0</v>
      </c>
      <c r="B86" s="2253"/>
      <c r="C86" s="2213"/>
      <c r="D86" s="1292">
        <f>IF($S$30=FALSE,D85,SUM(D85,(D85*'Cover Sheet and Summary'!$H$13/100)))</f>
        <v>0</v>
      </c>
      <c r="E86" s="1807">
        <f>IF(AND($J$36=$J$35,$I$35&gt;=7),0,IF(AND($J$36=$J$35,$I$36&lt;=12),$I$36-7+1,IF(AND($J$36=$J$35,$I$36-$I$35&lt;=6),0,IF(AND($J$36=$J$35,$I$36&lt;7),0,IF(AND($J$36=$J$35,$I$36&gt;=7),$I$36-7+1,IF(AND($J$36&gt;$J$35,$I$35&lt;7,$I$36&lt;7),12-7+$I$36+1,IF(AND($J$36&gt;$J$35,$I$35&lt;7,$I$36&gt;=7),$I$36-7+1,IF(AND($J$36&gt;$J$35,$I$35&gt;=7,$I$36&lt;7),0,IF(AND($J$36&gt;$J$35,$I$35&gt;=7,$I$36&gt;=7),$I$36-7+1)))))))))</f>
        <v>2</v>
      </c>
      <c r="F86" s="2288">
        <f>F85</f>
        <v>0</v>
      </c>
      <c r="G86" s="1292">
        <f>E86/12*F86</f>
        <v>0</v>
      </c>
      <c r="H86" s="1292"/>
      <c r="I86" s="2256">
        <v>0</v>
      </c>
      <c r="J86" s="2089">
        <f>ROUNDDOWN(L86-I86,0)</f>
        <v>0</v>
      </c>
      <c r="K86" s="1872"/>
      <c r="L86" s="1298">
        <f>ROUNDDOWN((D86*E86*F86/12),0)</f>
        <v>0</v>
      </c>
      <c r="M86" s="1298">
        <f>SUM(L85,L86)</f>
        <v>0</v>
      </c>
      <c r="N86" s="2080"/>
      <c r="BX86" s="2205"/>
      <c r="BY86" s="917"/>
      <c r="BZ86" s="2276"/>
      <c r="CA86" s="2395">
        <v>1</v>
      </c>
      <c r="CB86" s="945"/>
      <c r="CC86" s="1935"/>
      <c r="CD86" s="2856">
        <f t="shared" si="23"/>
        <v>0</v>
      </c>
      <c r="CE86" s="2857"/>
      <c r="CF86" s="2085">
        <f t="shared" si="24"/>
        <v>0</v>
      </c>
      <c r="CG86" s="2086"/>
      <c r="CH86" s="2086"/>
      <c r="CI86" s="2086"/>
      <c r="CJ86" s="2086"/>
      <c r="CK86" s="2086"/>
      <c r="CL86" s="2086"/>
      <c r="CM86" s="2086"/>
      <c r="CN86" s="2085"/>
    </row>
    <row r="87" spans="1:92" s="2079" customFormat="1" ht="15.75" thickBot="1" x14ac:dyDescent="0.3">
      <c r="A87" s="2244"/>
      <c r="B87" s="1284"/>
      <c r="C87" s="2252"/>
      <c r="D87" s="1292" t="s">
        <v>40</v>
      </c>
      <c r="E87" s="2815" t="s">
        <v>40</v>
      </c>
      <c r="F87" s="2816"/>
      <c r="G87" s="2816"/>
      <c r="H87" s="2876"/>
      <c r="I87" s="2089">
        <f>ROUNDDOWN(SUM(I85,I86)*$B$126,0)</f>
        <v>0</v>
      </c>
      <c r="J87" s="2089">
        <f>ROUNDDOWN(SUM(J85,J86)*$B$126,0)</f>
        <v>0</v>
      </c>
      <c r="K87" s="2214"/>
      <c r="L87" s="1298">
        <f>ROUNDDOWN(SUM(L85,L86)*$B$126,0)</f>
        <v>0</v>
      </c>
      <c r="M87" s="1298"/>
      <c r="N87" s="2080"/>
      <c r="BX87" s="2205"/>
      <c r="BY87" s="917"/>
      <c r="BZ87" s="2276"/>
      <c r="CA87" s="2395">
        <v>1</v>
      </c>
      <c r="CB87" s="945"/>
      <c r="CC87" s="1935"/>
      <c r="CD87" s="2856">
        <f t="shared" si="23"/>
        <v>0</v>
      </c>
      <c r="CE87" s="2857"/>
      <c r="CF87" s="2085">
        <f t="shared" si="24"/>
        <v>0</v>
      </c>
      <c r="CG87" s="2086"/>
      <c r="CH87" s="2086"/>
      <c r="CI87" s="2086"/>
      <c r="CJ87" s="2086"/>
      <c r="CK87" s="2086"/>
      <c r="CL87" s="2086"/>
      <c r="CM87" s="2086"/>
      <c r="CN87" s="2085"/>
    </row>
    <row r="88" spans="1:92" s="2079" customFormat="1" x14ac:dyDescent="0.25">
      <c r="A88" s="2212">
        <f>'BP1'!A87</f>
        <v>0</v>
      </c>
      <c r="B88" s="2254">
        <f>'BP1'!B87</f>
        <v>0</v>
      </c>
      <c r="C88" s="2213"/>
      <c r="D88" s="1292">
        <f>'BP1'!E88</f>
        <v>0</v>
      </c>
      <c r="E88" s="2261">
        <f>IF(AND($J$35=$J$36,$I$35&lt;7,$I$36&lt;7),$I$36-$I$35+1,IF(AND($J$35=$J$36,$I$35&lt;7,$I$36&gt;=7),7-$I$35,IF(AND($J$35=$J$36,$I$35&gt;=7,$I$36&gt;=7),$I$36-$I$35+1,IF(AND($J$36&gt;$J$35,$I$35&gt;=7,$I$36&gt;7),7-$I$35+12,IF(AND($J553&gt;$J$35,$I$35&lt;7,$I$36&gt;=7),7-$I$35,IF(AND($J$36&gt;$J$35,$I$35&gt;=7,$I$36&lt;7),12-$I$35+1+$I$36,IF(AND($J$36&gt;$J$35,$I$35&lt;7,$I$36&lt;7),7-$I$35,IF(AND($J$36&gt;$J$35,$I$35&gt;=7,$I$36&gt;=7),12-$I$35+7))))))))</f>
        <v>10</v>
      </c>
      <c r="F88" s="2366">
        <f>IF('Cover Sheet and Summary'!M40&gt;1,'BP1'!G87,0)</f>
        <v>0</v>
      </c>
      <c r="G88" s="1292">
        <f>E88/12*F88</f>
        <v>0</v>
      </c>
      <c r="H88" s="1292"/>
      <c r="I88" s="2256">
        <v>0</v>
      </c>
      <c r="J88" s="2089">
        <f>ROUNDDOWN(L88-I88,0)</f>
        <v>0</v>
      </c>
      <c r="K88" s="1872"/>
      <c r="L88" s="1298">
        <f>ROUNDDOWN((D88*E88*F88/12),0)</f>
        <v>0</v>
      </c>
      <c r="M88" s="1298"/>
      <c r="N88" s="2080"/>
      <c r="BX88" s="2205"/>
      <c r="BY88" s="917"/>
      <c r="BZ88" s="2276"/>
      <c r="CA88" s="2395">
        <v>1</v>
      </c>
      <c r="CB88" s="945"/>
      <c r="CC88" s="1935"/>
      <c r="CD88" s="2856">
        <f t="shared" si="23"/>
        <v>0</v>
      </c>
      <c r="CE88" s="2857"/>
      <c r="CF88" s="2085">
        <f t="shared" si="24"/>
        <v>0</v>
      </c>
      <c r="CG88" s="2086"/>
      <c r="CH88" s="2086"/>
      <c r="CI88" s="2086"/>
      <c r="CJ88" s="2086"/>
      <c r="CK88" s="2086"/>
      <c r="CL88" s="2086"/>
      <c r="CM88" s="2086"/>
      <c r="CN88" s="2085"/>
    </row>
    <row r="89" spans="1:92" s="2079" customFormat="1" x14ac:dyDescent="0.25">
      <c r="A89" s="2212">
        <f>IF(I71&lt;&gt;7,A88,"")</f>
        <v>0</v>
      </c>
      <c r="B89" s="2253"/>
      <c r="C89" s="2213"/>
      <c r="D89" s="1292">
        <f>IF($S$30=FALSE,D88,SUM(D88,(D88*'Cover Sheet and Summary'!$H$13/100)))</f>
        <v>0</v>
      </c>
      <c r="E89" s="1807">
        <f>IF(AND($J$36=$J$35,$I$35&gt;=7),0,IF(AND($J$36=$J$35,$I$36&lt;=12),$I$36-7+1,IF(AND($J$36=$J$35,$I$36-$I$35&lt;=6),0,IF(AND($J$36=$J$35,$I$36&lt;7),0,IF(AND($J$36=$J$35,$I$36&gt;=7),$I$36-7+1,IF(AND($J$36&gt;$J$35,$I$35&lt;7,$I$36&lt;7),12-7+$I$36+1,IF(AND($J$36&gt;$J$35,$I$35&lt;7,$I$36&gt;=7),$I$36-7+1,IF(AND($J$36&gt;$J$35,$I$35&gt;=7,$I$36&lt;7),0,IF(AND($J$36&gt;$J$35,$I$35&gt;=7,$I$36&gt;=7),$I$36-7+1)))))))))</f>
        <v>2</v>
      </c>
      <c r="F89" s="2288">
        <f>F88</f>
        <v>0</v>
      </c>
      <c r="G89" s="1292">
        <f>E89/12*F89</f>
        <v>0</v>
      </c>
      <c r="H89" s="1292"/>
      <c r="I89" s="2256">
        <v>0</v>
      </c>
      <c r="J89" s="2089">
        <f>ROUNDDOWN(L89-I89,0)</f>
        <v>0</v>
      </c>
      <c r="K89" s="1872"/>
      <c r="L89" s="1298">
        <f>ROUNDDOWN((D89*E89*F89/12),0)</f>
        <v>0</v>
      </c>
      <c r="M89" s="1298">
        <f>SUM(L88,L89)</f>
        <v>0</v>
      </c>
      <c r="N89" s="2080"/>
      <c r="BX89" s="2205"/>
      <c r="BY89" s="917"/>
      <c r="BZ89" s="2276"/>
      <c r="CA89" s="2395">
        <v>1</v>
      </c>
      <c r="CB89" s="945"/>
      <c r="CC89" s="1935"/>
      <c r="CD89" s="2856">
        <f t="shared" si="23"/>
        <v>0</v>
      </c>
      <c r="CE89" s="2857"/>
      <c r="CF89" s="2085">
        <f t="shared" si="24"/>
        <v>0</v>
      </c>
      <c r="CG89" s="2086"/>
      <c r="CH89" s="2086"/>
      <c r="CI89" s="2086"/>
      <c r="CJ89" s="2086"/>
      <c r="CK89" s="2086"/>
      <c r="CL89" s="2086"/>
      <c r="CM89" s="2086"/>
      <c r="CN89" s="2085"/>
    </row>
    <row r="90" spans="1:92" s="2079" customFormat="1" ht="15.75" thickBot="1" x14ac:dyDescent="0.3">
      <c r="A90" s="2244"/>
      <c r="B90" s="1284"/>
      <c r="C90" s="2252"/>
      <c r="D90" s="1292" t="s">
        <v>40</v>
      </c>
      <c r="E90" s="2815" t="s">
        <v>40</v>
      </c>
      <c r="F90" s="2816"/>
      <c r="G90" s="2816"/>
      <c r="H90" s="2876"/>
      <c r="I90" s="2089">
        <f>ROUNDDOWN(SUM(I88,I89)*$B$126,0)</f>
        <v>0</v>
      </c>
      <c r="J90" s="2089">
        <f>ROUNDDOWN(SUM(J88,J89)*$B$126,0)</f>
        <v>0</v>
      </c>
      <c r="K90" s="2214"/>
      <c r="L90" s="1298">
        <f>ROUNDDOWN(SUM(L88,L89)*$B$126,0)</f>
        <v>0</v>
      </c>
      <c r="M90" s="1298"/>
      <c r="N90" s="2080"/>
      <c r="BX90" s="2205"/>
      <c r="BY90" s="917"/>
      <c r="BZ90" s="2276"/>
      <c r="CA90" s="2395">
        <v>1</v>
      </c>
      <c r="CB90" s="945"/>
      <c r="CC90" s="1935"/>
      <c r="CD90" s="2856">
        <f t="shared" si="23"/>
        <v>0</v>
      </c>
      <c r="CE90" s="2857"/>
      <c r="CF90" s="2085">
        <f t="shared" si="24"/>
        <v>0</v>
      </c>
      <c r="CG90" s="2086"/>
      <c r="CH90" s="2086"/>
      <c r="CI90" s="2086"/>
      <c r="CJ90" s="2086"/>
      <c r="CK90" s="2086"/>
      <c r="CL90" s="2086"/>
      <c r="CM90" s="2086"/>
      <c r="CN90" s="2085"/>
    </row>
    <row r="91" spans="1:92" s="2079" customFormat="1" x14ac:dyDescent="0.25">
      <c r="A91" s="2212">
        <f>'BP1'!A90</f>
        <v>0</v>
      </c>
      <c r="B91" s="2254">
        <f>'BP1'!B90</f>
        <v>0</v>
      </c>
      <c r="C91" s="2213"/>
      <c r="D91" s="1292">
        <f>'BP1'!E91</f>
        <v>0</v>
      </c>
      <c r="E91" s="2261">
        <f>IF(AND($J$35=$J$36,$I$35&lt;7,$I$36&lt;7),$I$36-$I$35+1,IF(AND($J$35=$J$36,$I$35&lt;7,$I$36&gt;=7),7-$I$35,IF(AND($J$35=$J$36,$I$35&gt;=7,$I$36&gt;=7),$I$36-$I$35+1,IF(AND($J$36&gt;$J$35,$I$35&gt;=7,$I$36&gt;7),7-$I$35+12,IF(AND($J556&gt;$J$35,$I$35&lt;7,$I$36&gt;=7),7-$I$35,IF(AND($J$36&gt;$J$35,$I$35&gt;=7,$I$36&lt;7),12-$I$35+1+$I$36,IF(AND($J$36&gt;$J$35,$I$35&lt;7,$I$36&lt;7),7-$I$35,IF(AND($J$36&gt;$J$35,$I$35&gt;=7,$I$36&gt;=7),12-$I$35+7))))))))</f>
        <v>10</v>
      </c>
      <c r="F91" s="2366">
        <f>IF('Cover Sheet and Summary'!M40&gt;1,'BP1'!G90,0)</f>
        <v>0</v>
      </c>
      <c r="G91" s="1292">
        <f>E91/12*F91</f>
        <v>0</v>
      </c>
      <c r="H91" s="1292"/>
      <c r="I91" s="2256">
        <v>0</v>
      </c>
      <c r="J91" s="2089">
        <f>ROUNDDOWN(L91-I91,0)</f>
        <v>0</v>
      </c>
      <c r="K91" s="1872"/>
      <c r="L91" s="1298">
        <f>ROUNDDOWN((D91*E91*F91/12),0)</f>
        <v>0</v>
      </c>
      <c r="M91" s="1298"/>
      <c r="N91" s="2080"/>
      <c r="BX91" s="2205"/>
      <c r="BY91" s="917"/>
      <c r="BZ91" s="2276"/>
      <c r="CA91" s="2395">
        <v>1</v>
      </c>
      <c r="CB91" s="945"/>
      <c r="CC91" s="1935"/>
      <c r="CD91" s="2856">
        <f t="shared" si="23"/>
        <v>0</v>
      </c>
      <c r="CE91" s="2857"/>
      <c r="CF91" s="2085">
        <f t="shared" si="24"/>
        <v>0</v>
      </c>
      <c r="CG91" s="2086"/>
      <c r="CH91" s="2086"/>
      <c r="CI91" s="2086"/>
      <c r="CJ91" s="2086"/>
      <c r="CK91" s="2086"/>
      <c r="CL91" s="2086"/>
      <c r="CM91" s="2086"/>
      <c r="CN91" s="2085"/>
    </row>
    <row r="92" spans="1:92" s="2079" customFormat="1" x14ac:dyDescent="0.25">
      <c r="A92" s="2212">
        <f>IF(I71&lt;&gt;7,A91,"")</f>
        <v>0</v>
      </c>
      <c r="B92" s="2253"/>
      <c r="C92" s="2213"/>
      <c r="D92" s="1292">
        <f>IF($S$30=FALSE,D91,SUM(D91,(D91*'Cover Sheet and Summary'!$H$13/100)))</f>
        <v>0</v>
      </c>
      <c r="E92" s="1807">
        <f>IF(AND($J$36=$J$35,$I$35&gt;=7),0,IF(AND($J$36=$J$35,$I$36&lt;=12),$I$36-7+1,IF(AND($J$36=$J$35,$I$36-$I$35&lt;=6),0,IF(AND($J$36=$J$35,$I$36&lt;7),0,IF(AND($J$36=$J$35,$I$36&gt;=7),$I$36-7+1,IF(AND($J$36&gt;$J$35,$I$35&lt;7,$I$36&lt;7),12-7+$I$36+1,IF(AND($J$36&gt;$J$35,$I$35&lt;7,$I$36&gt;=7),$I$36-7+1,IF(AND($J$36&gt;$J$35,$I$35&gt;=7,$I$36&lt;7),0,IF(AND($J$36&gt;$J$35,$I$35&gt;=7,$I$36&gt;=7),$I$36-7+1)))))))))</f>
        <v>2</v>
      </c>
      <c r="F92" s="2288">
        <f>F91</f>
        <v>0</v>
      </c>
      <c r="G92" s="1292">
        <f>E92/12*F92</f>
        <v>0</v>
      </c>
      <c r="H92" s="1292"/>
      <c r="I92" s="2256">
        <v>0</v>
      </c>
      <c r="J92" s="2089">
        <f>ROUNDDOWN(L92-I92,0)</f>
        <v>0</v>
      </c>
      <c r="K92" s="1872"/>
      <c r="L92" s="1298">
        <f>ROUNDDOWN((D92*E92*F92/12),0)</f>
        <v>0</v>
      </c>
      <c r="M92" s="1298">
        <f>SUM(L91,L92)</f>
        <v>0</v>
      </c>
      <c r="N92" s="2080"/>
      <c r="BX92" s="2205"/>
      <c r="BY92" s="917"/>
      <c r="BZ92" s="2276"/>
      <c r="CA92" s="2395">
        <v>1</v>
      </c>
      <c r="CB92" s="945"/>
      <c r="CC92" s="1935"/>
      <c r="CD92" s="2856">
        <f t="shared" si="23"/>
        <v>0</v>
      </c>
      <c r="CE92" s="2857"/>
      <c r="CF92" s="2085">
        <f t="shared" si="24"/>
        <v>0</v>
      </c>
      <c r="CG92" s="2086"/>
      <c r="CH92" s="2086"/>
      <c r="CI92" s="2086"/>
      <c r="CJ92" s="2086"/>
      <c r="CK92" s="2086"/>
      <c r="CL92" s="2086"/>
      <c r="CM92" s="2086"/>
      <c r="CN92" s="2085"/>
    </row>
    <row r="93" spans="1:92" s="2079" customFormat="1" ht="15.75" thickBot="1" x14ac:dyDescent="0.3">
      <c r="A93" s="2244"/>
      <c r="B93" s="1284"/>
      <c r="C93" s="2252"/>
      <c r="D93" s="1292" t="s">
        <v>40</v>
      </c>
      <c r="E93" s="2815" t="s">
        <v>40</v>
      </c>
      <c r="F93" s="2816"/>
      <c r="G93" s="2816"/>
      <c r="H93" s="2876"/>
      <c r="I93" s="2260">
        <f>ROUNDDOWN(SUM(I91,I92)*$B$126,0)</f>
        <v>0</v>
      </c>
      <c r="J93" s="2089">
        <f>ROUNDDOWN(SUM(J91,J92)*$B$126,0)</f>
        <v>0</v>
      </c>
      <c r="K93" s="2214"/>
      <c r="L93" s="1298">
        <f>ROUNDDOWN(SUM(L91,L92)*$B$126,0)</f>
        <v>0</v>
      </c>
      <c r="M93" s="1298"/>
      <c r="N93" s="2080"/>
      <c r="BX93" s="2205"/>
      <c r="BY93" s="917"/>
      <c r="BZ93" s="2276"/>
      <c r="CA93" s="2395">
        <v>1</v>
      </c>
      <c r="CB93" s="945"/>
      <c r="CC93" s="1935"/>
      <c r="CD93" s="2856">
        <f t="shared" si="23"/>
        <v>0</v>
      </c>
      <c r="CE93" s="2857"/>
      <c r="CF93" s="2085">
        <f t="shared" si="24"/>
        <v>0</v>
      </c>
      <c r="CG93" s="2086"/>
      <c r="CH93" s="2086"/>
      <c r="CI93" s="2086"/>
      <c r="CJ93" s="2086"/>
      <c r="CK93" s="2086"/>
      <c r="CL93" s="2086"/>
      <c r="CM93" s="2086"/>
      <c r="CN93" s="2085"/>
    </row>
    <row r="94" spans="1:92" s="2079" customFormat="1" x14ac:dyDescent="0.25">
      <c r="A94" s="2212">
        <f>'BP1'!A93</f>
        <v>0</v>
      </c>
      <c r="B94" s="2254">
        <f>'BP1'!B93</f>
        <v>0</v>
      </c>
      <c r="C94" s="2213"/>
      <c r="D94" s="1292">
        <f>'BP1'!E94</f>
        <v>0</v>
      </c>
      <c r="E94" s="2261">
        <f>IF(AND($J$35=$J$36,$I$35&lt;7,$I$36&lt;7),$I$36-$I$35+1,IF(AND($J$35=$J$36,$I$35&lt;7,$I$36&gt;=7),7-$I$35,IF(AND($J$35=$J$36,$I$35&gt;=7,$I$36&gt;=7),$I$36-$I$35+1,IF(AND($J$36&gt;$J$35,$I$35&gt;=7,$I$36&gt;7),7-$I$35+12,IF(AND($J559&gt;$J$35,$I$35&lt;7,$I$36&gt;=7),7-$I$35,IF(AND($J$36&gt;$J$35,$I$35&gt;=7,$I$36&lt;7),12-$I$35+1+$I$36,IF(AND($J$36&gt;$J$35,$I$35&lt;7,$I$36&lt;7),7-$I$35,IF(AND($J$36&gt;$J$35,$I$35&gt;=7,$I$36&gt;=7),12-$I$35+7))))))))</f>
        <v>10</v>
      </c>
      <c r="F94" s="2366">
        <f>IF('Cover Sheet and Summary'!M40&gt;1,'BP1'!G93,0)</f>
        <v>0</v>
      </c>
      <c r="G94" s="1292">
        <f>E94/12*F94</f>
        <v>0</v>
      </c>
      <c r="H94" s="1292"/>
      <c r="I94" s="2256">
        <v>0</v>
      </c>
      <c r="J94" s="2089">
        <f>ROUNDDOWN(L94-I94,0)</f>
        <v>0</v>
      </c>
      <c r="K94" s="1872"/>
      <c r="L94" s="1298">
        <f>ROUNDDOWN((D94*E94*F94/12),0)</f>
        <v>0</v>
      </c>
      <c r="M94" s="1298"/>
      <c r="N94" s="2080"/>
      <c r="BX94" s="2205"/>
      <c r="BY94" s="917"/>
      <c r="BZ94" s="2276"/>
      <c r="CA94" s="2395">
        <v>1</v>
      </c>
      <c r="CB94" s="945"/>
      <c r="CC94" s="1935"/>
      <c r="CD94" s="2856">
        <f t="shared" si="23"/>
        <v>0</v>
      </c>
      <c r="CE94" s="2857"/>
      <c r="CF94" s="2085">
        <f t="shared" si="24"/>
        <v>0</v>
      </c>
      <c r="CG94" s="2086"/>
      <c r="CH94" s="2086"/>
      <c r="CI94" s="2086"/>
      <c r="CJ94" s="2086"/>
      <c r="CK94" s="2086"/>
      <c r="CL94" s="2086"/>
      <c r="CM94" s="2086"/>
      <c r="CN94" s="2085"/>
    </row>
    <row r="95" spans="1:92" s="2079" customFormat="1" x14ac:dyDescent="0.25">
      <c r="A95" s="2212">
        <f>IF(I71&lt;&gt;7,A94,"")</f>
        <v>0</v>
      </c>
      <c r="B95" s="2253"/>
      <c r="C95" s="2213"/>
      <c r="D95" s="1292">
        <f>IF($S$30=FALSE,D94,SUM(D94,(D94*'Cover Sheet and Summary'!$H$13/100)))</f>
        <v>0</v>
      </c>
      <c r="E95" s="1807">
        <f>IF(AND($J$36=$J$35,$I$35&gt;=7),0,IF(AND($J$36=$J$35,$I$36&lt;=12),$I$36-7+1,IF(AND($J$36=$J$35,$I$36-$I$35&lt;=6),0,IF(AND($J$36=$J$35,$I$36&lt;7),0,IF(AND($J$36=$J$35,$I$36&gt;=7),$I$36-7+1,IF(AND($J$36&gt;$J$35,$I$35&lt;7,$I$36&lt;7),12-7+$I$36+1,IF(AND($J$36&gt;$J$35,$I$35&lt;7,$I$36&gt;=7),$I$36-7+1,IF(AND($J$36&gt;$J$35,$I$35&gt;=7,$I$36&lt;7),0,IF(AND($J$36&gt;$J$35,$I$35&gt;=7,$I$36&gt;=7),$I$36-7+1)))))))))</f>
        <v>2</v>
      </c>
      <c r="F95" s="2288">
        <f>F94</f>
        <v>0</v>
      </c>
      <c r="G95" s="1292">
        <f>E95/12*F95</f>
        <v>0</v>
      </c>
      <c r="H95" s="1292"/>
      <c r="I95" s="2256">
        <v>0</v>
      </c>
      <c r="J95" s="2089">
        <f>ROUNDDOWN(L95-I95,0)</f>
        <v>0</v>
      </c>
      <c r="K95" s="1872"/>
      <c r="L95" s="1298">
        <f>ROUNDDOWN((D95*E95*F95/12),0)</f>
        <v>0</v>
      </c>
      <c r="M95" s="1298">
        <f>SUM(L94,L95)</f>
        <v>0</v>
      </c>
      <c r="N95" s="2080"/>
      <c r="BX95" s="2205"/>
      <c r="BY95" s="917"/>
      <c r="BZ95" s="2276"/>
      <c r="CA95" s="2395">
        <v>1</v>
      </c>
      <c r="CB95" s="945"/>
      <c r="CC95" s="1935"/>
      <c r="CD95" s="2856">
        <f t="shared" si="23"/>
        <v>0</v>
      </c>
      <c r="CE95" s="2857"/>
      <c r="CF95" s="2085">
        <f t="shared" si="24"/>
        <v>0</v>
      </c>
      <c r="CG95" s="2086"/>
      <c r="CH95" s="2086"/>
      <c r="CI95" s="2086"/>
      <c r="CJ95" s="2086"/>
      <c r="CK95" s="2086"/>
      <c r="CL95" s="2086"/>
      <c r="CM95" s="2086"/>
      <c r="CN95" s="2085"/>
    </row>
    <row r="96" spans="1:92" s="2079" customFormat="1" ht="15.75" thickBot="1" x14ac:dyDescent="0.3">
      <c r="A96" s="2244"/>
      <c r="B96" s="1284"/>
      <c r="C96" s="2252"/>
      <c r="D96" s="1292" t="s">
        <v>40</v>
      </c>
      <c r="E96" s="2815" t="s">
        <v>40</v>
      </c>
      <c r="F96" s="2816"/>
      <c r="G96" s="2816"/>
      <c r="H96" s="2876"/>
      <c r="I96" s="2089">
        <f>ROUNDDOWN(SUM(I94,I95)*$B$126,0)</f>
        <v>0</v>
      </c>
      <c r="J96" s="2089">
        <f>ROUNDDOWN(SUM(J94,J95)*$B$126,0)</f>
        <v>0</v>
      </c>
      <c r="K96" s="2214"/>
      <c r="L96" s="1298">
        <f>ROUNDDOWN(SUM(L94,L95)*$B$126,0)</f>
        <v>0</v>
      </c>
      <c r="M96" s="1298"/>
      <c r="N96" s="2080"/>
      <c r="BX96" s="2205"/>
      <c r="BY96" s="917"/>
      <c r="BZ96" s="2276"/>
      <c r="CA96" s="2395">
        <v>1</v>
      </c>
      <c r="CB96" s="945"/>
      <c r="CC96" s="1229"/>
      <c r="CD96" s="2856">
        <f t="shared" si="23"/>
        <v>0</v>
      </c>
      <c r="CE96" s="2857"/>
      <c r="CF96" s="2085">
        <f t="shared" si="24"/>
        <v>0</v>
      </c>
      <c r="CG96" s="2086"/>
      <c r="CH96" s="2086"/>
      <c r="CI96" s="2086"/>
      <c r="CJ96" s="2086"/>
      <c r="CK96" s="2086"/>
      <c r="CL96" s="2086"/>
      <c r="CM96" s="2086"/>
      <c r="CN96" s="2085"/>
    </row>
    <row r="97" spans="1:92" s="2079" customFormat="1" x14ac:dyDescent="0.25">
      <c r="A97" s="2212">
        <f>'BP1'!A96</f>
        <v>0</v>
      </c>
      <c r="B97" s="2254">
        <f>'BP1'!B96</f>
        <v>0</v>
      </c>
      <c r="C97" s="2213"/>
      <c r="D97" s="1292">
        <f>'BP1'!E97</f>
        <v>0</v>
      </c>
      <c r="E97" s="2261">
        <f>IF(AND($J$35=$J$36,$I$35&lt;7,$I$36&lt;7),$I$36-$I$35+1,IF(AND($J$35=$J$36,$I$35&lt;7,$I$36&gt;=7),7-$I$35,IF(AND($J$35=$J$36,$I$35&gt;=7,$I$36&gt;=7),$I$36-$I$35+1,IF(AND($J$36&gt;$J$35,$I$35&gt;=7,$I$36&gt;7),7-$I$35+12,IF(AND($J562&gt;$J$35,$I$35&lt;7,$I$36&gt;=7),7-$I$35,IF(AND($J$36&gt;$J$35,$I$35&gt;=7,$I$36&lt;7),12-$I$35+1+$I$36,IF(AND($J$36&gt;$J$35,$I$35&lt;7,$I$36&lt;7),7-$I$35,IF(AND($J$36&gt;$J$35,$I$35&gt;=7,$I$36&gt;=7),12-$I$35+7))))))))</f>
        <v>10</v>
      </c>
      <c r="F97" s="2366">
        <f>IF('Cover Sheet and Summary'!M40&gt;1,'BP1'!G96,0)</f>
        <v>0</v>
      </c>
      <c r="G97" s="1292">
        <f>E97/12*F97</f>
        <v>0</v>
      </c>
      <c r="H97" s="1292"/>
      <c r="I97" s="2256">
        <v>0</v>
      </c>
      <c r="J97" s="2089">
        <f>ROUNDDOWN(L97-I97,0)</f>
        <v>0</v>
      </c>
      <c r="K97" s="1872"/>
      <c r="L97" s="1298">
        <f>ROUNDDOWN((D97*E97*F97/12),0)</f>
        <v>0</v>
      </c>
      <c r="M97" s="1298"/>
      <c r="N97" s="2080"/>
      <c r="BX97" s="2205"/>
      <c r="BY97" s="917"/>
      <c r="BZ97" s="2276"/>
      <c r="CA97" s="2395">
        <v>1</v>
      </c>
      <c r="CB97" s="945"/>
      <c r="CC97" s="1935"/>
      <c r="CD97" s="2856">
        <f t="shared" si="23"/>
        <v>0</v>
      </c>
      <c r="CE97" s="2857"/>
      <c r="CF97" s="2085">
        <f t="shared" si="24"/>
        <v>0</v>
      </c>
      <c r="CG97" s="2086"/>
      <c r="CH97" s="2086"/>
      <c r="CI97" s="2086"/>
      <c r="CJ97" s="2086"/>
      <c r="CK97" s="2086"/>
      <c r="CL97" s="2086"/>
      <c r="CM97" s="2086"/>
      <c r="CN97" s="2085"/>
    </row>
    <row r="98" spans="1:92" s="2079" customFormat="1" x14ac:dyDescent="0.25">
      <c r="A98" s="2212">
        <f>IF(I71&lt;&gt;7,A97,"")</f>
        <v>0</v>
      </c>
      <c r="B98" s="2253"/>
      <c r="C98" s="2213"/>
      <c r="D98" s="1292">
        <f>IF($S$30=FALSE,D97,SUM(D97,(D97*'Cover Sheet and Summary'!$H$13/100)))</f>
        <v>0</v>
      </c>
      <c r="E98" s="1807">
        <f>IF(AND($J$36=$J$35,$I$35&gt;=7),0,IF(AND($J$36=$J$35,$I$36&lt;=12),$I$36-7+1,IF(AND($J$36=$J$35,$I$36-$I$35&lt;=6),0,IF(AND($J$36=$J$35,$I$36&lt;7),0,IF(AND($J$36=$J$35,$I$36&gt;=7),$I$36-7+1,IF(AND($J$36&gt;$J$35,$I$35&lt;7,$I$36&lt;7),12-7+$I$36+1,IF(AND($J$36&gt;$J$35,$I$35&lt;7,$I$36&gt;=7),$I$36-7+1,IF(AND($J$36&gt;$J$35,$I$35&gt;=7,$I$36&lt;7),0,IF(AND($J$36&gt;$J$35,$I$35&gt;=7,$I$36&gt;=7),$I$36-7+1)))))))))</f>
        <v>2</v>
      </c>
      <c r="F98" s="2288">
        <f>F97</f>
        <v>0</v>
      </c>
      <c r="G98" s="1292">
        <f>E98/12*F98</f>
        <v>0</v>
      </c>
      <c r="H98" s="1292"/>
      <c r="I98" s="2256">
        <v>0</v>
      </c>
      <c r="J98" s="2089">
        <f>ROUNDDOWN(L98-I98,0)</f>
        <v>0</v>
      </c>
      <c r="K98" s="1872"/>
      <c r="L98" s="1298">
        <f>ROUNDDOWN((D98*E98*F98/12),0)</f>
        <v>0</v>
      </c>
      <c r="M98" s="1298">
        <f>SUM(L97,L98)</f>
        <v>0</v>
      </c>
      <c r="N98" s="2080"/>
      <c r="BX98" s="2205"/>
      <c r="BY98" s="917"/>
      <c r="BZ98" s="2276"/>
      <c r="CA98" s="2395">
        <v>1</v>
      </c>
      <c r="CB98" s="945"/>
      <c r="CC98" s="1935"/>
      <c r="CD98" s="2856">
        <f t="shared" si="23"/>
        <v>0</v>
      </c>
      <c r="CE98" s="2857"/>
      <c r="CF98" s="2085">
        <f t="shared" si="24"/>
        <v>0</v>
      </c>
      <c r="CG98" s="2086"/>
      <c r="CH98" s="2086"/>
      <c r="CI98" s="2086"/>
      <c r="CJ98" s="2086"/>
      <c r="CK98" s="2086"/>
      <c r="CL98" s="2086"/>
      <c r="CM98" s="2086"/>
      <c r="CN98" s="2085"/>
    </row>
    <row r="99" spans="1:92" s="2079" customFormat="1" ht="15.75" thickBot="1" x14ac:dyDescent="0.3">
      <c r="A99" s="2244"/>
      <c r="B99" s="1284"/>
      <c r="C99" s="2252"/>
      <c r="D99" s="1292" t="s">
        <v>40</v>
      </c>
      <c r="E99" s="2815" t="s">
        <v>40</v>
      </c>
      <c r="F99" s="2816"/>
      <c r="G99" s="2816"/>
      <c r="H99" s="2876"/>
      <c r="I99" s="2089">
        <f>ROUNDDOWN(SUM(I97,I98)*$B$126,0)</f>
        <v>0</v>
      </c>
      <c r="J99" s="2089">
        <f>ROUNDDOWN(SUM(J97,J98)*$B$126,0)</f>
        <v>0</v>
      </c>
      <c r="K99" s="2214"/>
      <c r="L99" s="1298">
        <f>ROUNDDOWN(SUM(L97,L98)*$B$126,0)</f>
        <v>0</v>
      </c>
      <c r="M99" s="1298"/>
      <c r="N99" s="2080"/>
      <c r="BX99" s="2205"/>
      <c r="BY99" s="917"/>
      <c r="BZ99" s="2276"/>
      <c r="CA99" s="2395">
        <v>1</v>
      </c>
      <c r="CB99" s="945"/>
      <c r="CC99" s="1935"/>
      <c r="CD99" s="2856">
        <f t="shared" si="23"/>
        <v>0</v>
      </c>
      <c r="CE99" s="2857"/>
      <c r="CF99" s="2085">
        <f t="shared" si="24"/>
        <v>0</v>
      </c>
      <c r="CG99" s="2086"/>
      <c r="CH99" s="2086"/>
      <c r="CI99" s="2086"/>
      <c r="CJ99" s="2086"/>
      <c r="CK99" s="2086"/>
      <c r="CL99" s="2086"/>
      <c r="CM99" s="2086"/>
      <c r="CN99" s="2085"/>
    </row>
    <row r="100" spans="1:92" s="2079" customFormat="1" x14ac:dyDescent="0.25">
      <c r="A100" s="2212">
        <f>'BP1'!A99</f>
        <v>0</v>
      </c>
      <c r="B100" s="2254">
        <f>'BP1'!B99</f>
        <v>0</v>
      </c>
      <c r="C100" s="2213"/>
      <c r="D100" s="1292">
        <f>'BP1'!E100</f>
        <v>0</v>
      </c>
      <c r="E100" s="2261">
        <f>IF(AND($J$35=$J$36,$I$35&lt;7,$I$36&lt;7),$I$36-$I$35+1,IF(AND($J$35=$J$36,$I$35&lt;7,$I$36&gt;=7),7-$I$35,IF(AND($J$35=$J$36,$I$35&gt;=7,$I$36&gt;=7),$I$36-$I$35+1,IF(AND($J$36&gt;$J$35,$I$35&gt;=7,$I$36&gt;7),7-$I$35+12,IF(AND($J565&gt;$J$35,$I$35&lt;7,$I$36&gt;=7),7-$I$35,IF(AND($J$36&gt;$J$35,$I$35&gt;=7,$I$36&lt;7),12-$I$35+1+$I$36,IF(AND($J$36&gt;$J$35,$I$35&lt;7,$I$36&lt;7),7-$I$35,IF(AND($J$36&gt;$J$35,$I$35&gt;=7,$I$36&gt;=7),12-$I$35+7))))))))</f>
        <v>10</v>
      </c>
      <c r="F100" s="2366">
        <f>IF('Cover Sheet and Summary'!M40&gt;1,'BP1'!G99,0)</f>
        <v>0</v>
      </c>
      <c r="G100" s="2369">
        <f>E100/12*F100</f>
        <v>0</v>
      </c>
      <c r="H100" s="2369"/>
      <c r="I100" s="2256">
        <v>0</v>
      </c>
      <c r="J100" s="2089">
        <f>ROUNDDOWN(L100-I100,0)</f>
        <v>0</v>
      </c>
      <c r="K100" s="1872"/>
      <c r="L100" s="1298">
        <f>ROUNDDOWN((D100*E100*F100/12),0)</f>
        <v>0</v>
      </c>
      <c r="M100" s="1298"/>
      <c r="N100" s="2080"/>
      <c r="BX100" s="2205"/>
      <c r="BY100" s="917"/>
      <c r="BZ100" s="2276"/>
      <c r="CA100" s="2395">
        <v>1</v>
      </c>
      <c r="CB100" s="945"/>
      <c r="CC100" s="1935"/>
      <c r="CD100" s="2856">
        <f t="shared" si="23"/>
        <v>0</v>
      </c>
      <c r="CE100" s="2857"/>
      <c r="CF100" s="2085">
        <f t="shared" si="24"/>
        <v>0</v>
      </c>
      <c r="CG100" s="2086"/>
      <c r="CH100" s="2086"/>
      <c r="CI100" s="2086"/>
      <c r="CJ100" s="2086"/>
      <c r="CK100" s="2086"/>
      <c r="CL100" s="2086"/>
      <c r="CM100" s="2086"/>
      <c r="CN100" s="2085"/>
    </row>
    <row r="101" spans="1:92" s="2079" customFormat="1" x14ac:dyDescent="0.25">
      <c r="A101" s="2212">
        <f>IF(I71&lt;&gt;7,A100,"")</f>
        <v>0</v>
      </c>
      <c r="B101" s="2253"/>
      <c r="C101" s="2213"/>
      <c r="D101" s="1292">
        <f>IF($S$30=FALSE,D100,SUM(D100,(D100*'Cover Sheet and Summary'!$H$13/100)))</f>
        <v>0</v>
      </c>
      <c r="E101" s="1807">
        <f>IF(AND($J$36=$J$35,$I$35&gt;=7),0,IF(AND($J$36=$J$35,$I$36&lt;=12),$I$36-7+1,IF(AND($J$36=$J$35,$I$36-$I$35&lt;=6),0,IF(AND($J$36=$J$35,$I$36&lt;7),0,IF(AND($J$36=$J$35,$I$36&gt;=7),$I$36-7+1,IF(AND($J$36&gt;$J$35,$I$35&lt;7,$I$36&lt;7),12-7+$I$36+1,IF(AND($J$36&gt;$J$35,$I$35&lt;7,$I$36&gt;=7),$I$36-7+1,IF(AND($J$36&gt;$J$35,$I$35&gt;=7,$I$36&lt;7),0,IF(AND($J$36&gt;$J$35,$I$35&gt;=7,$I$36&gt;=7),$I$36-7+1)))))))))</f>
        <v>2</v>
      </c>
      <c r="F101" s="2288">
        <f>F100</f>
        <v>0</v>
      </c>
      <c r="G101" s="1292">
        <f>E101/12*F101</f>
        <v>0</v>
      </c>
      <c r="H101" s="1292"/>
      <c r="I101" s="2256">
        <v>0</v>
      </c>
      <c r="J101" s="2089">
        <f>ROUNDDOWN(L101-I101,0)</f>
        <v>0</v>
      </c>
      <c r="K101" s="1872"/>
      <c r="L101" s="1298">
        <f>ROUNDDOWN((D101*E101*F101/12),0)</f>
        <v>0</v>
      </c>
      <c r="M101" s="1298">
        <f>SUM(L100,L101)</f>
        <v>0</v>
      </c>
      <c r="N101" s="2080"/>
      <c r="BX101" s="2205"/>
      <c r="BY101" s="917"/>
      <c r="BZ101" s="2276"/>
      <c r="CA101" s="2395">
        <v>1</v>
      </c>
      <c r="CB101" s="945"/>
      <c r="CC101" s="1935"/>
      <c r="CD101" s="2856">
        <f t="shared" si="23"/>
        <v>0</v>
      </c>
      <c r="CE101" s="2857"/>
      <c r="CF101" s="2085">
        <f t="shared" si="24"/>
        <v>0</v>
      </c>
      <c r="CG101" s="2086"/>
      <c r="CH101" s="2086"/>
      <c r="CI101" s="2086"/>
      <c r="CJ101" s="2086"/>
      <c r="CK101" s="2086"/>
      <c r="CL101" s="2086"/>
      <c r="CM101" s="2086"/>
      <c r="CN101" s="2085"/>
    </row>
    <row r="102" spans="1:92" s="2079" customFormat="1" ht="15.75" thickBot="1" x14ac:dyDescent="0.3">
      <c r="A102" s="2244"/>
      <c r="B102" s="1284"/>
      <c r="C102" s="2252"/>
      <c r="D102" s="1292" t="s">
        <v>40</v>
      </c>
      <c r="E102" s="2906" t="s">
        <v>40</v>
      </c>
      <c r="F102" s="2907"/>
      <c r="G102" s="2907"/>
      <c r="H102" s="2908"/>
      <c r="I102" s="2089">
        <f>ROUNDDOWN(SUM(I100,I101)*$B$126,0)</f>
        <v>0</v>
      </c>
      <c r="J102" s="2089">
        <f>ROUNDDOWN(SUM(J100,J101)*$B$126,0)</f>
        <v>0</v>
      </c>
      <c r="K102" s="2214"/>
      <c r="L102" s="1298">
        <f>ROUNDDOWN(SUM(L100,L101)*$B$126,0)</f>
        <v>0</v>
      </c>
      <c r="M102" s="1298"/>
      <c r="N102" s="2080"/>
      <c r="BX102" s="2205"/>
      <c r="BY102" s="917"/>
      <c r="BZ102" s="2276"/>
      <c r="CA102" s="2395">
        <v>1</v>
      </c>
      <c r="CB102" s="945"/>
      <c r="CC102" s="1935"/>
      <c r="CD102" s="2856">
        <f t="shared" si="23"/>
        <v>0</v>
      </c>
      <c r="CE102" s="2857"/>
      <c r="CF102" s="2085">
        <f t="shared" si="24"/>
        <v>0</v>
      </c>
      <c r="CG102" s="2086"/>
      <c r="CH102" s="2086"/>
      <c r="CI102" s="2086"/>
      <c r="CJ102" s="2086"/>
      <c r="CK102" s="2086"/>
      <c r="CL102" s="2086"/>
      <c r="CM102" s="2086"/>
      <c r="CN102" s="2085"/>
    </row>
    <row r="103" spans="1:92" s="2079" customFormat="1" x14ac:dyDescent="0.25">
      <c r="A103" s="2212">
        <f>'BP1'!A102</f>
        <v>0</v>
      </c>
      <c r="B103" s="2254">
        <f>'BP1'!B102</f>
        <v>0</v>
      </c>
      <c r="C103" s="2213"/>
      <c r="D103" s="1292">
        <f>'BP1'!E103</f>
        <v>0</v>
      </c>
      <c r="E103" s="2261">
        <f>IF(AND($J$35=$J$36,$I$35&lt;7,$I$36&lt;7),$I$36-$I$35+1,IF(AND($J$35=$J$36,$I$35&lt;7,$I$36&gt;=7),7-$I$35,IF(AND($J$35=$J$36,$I$35&gt;=7,$I$36&gt;=7),$I$36-$I$35+1,IF(AND($J$36&gt;$J$35,$I$35&gt;=7,$I$36&gt;7),7-$I$35+12,IF(AND($J568&gt;$J$35,$I$35&lt;7,$I$36&gt;=7),7-$I$35,IF(AND($J$36&gt;$J$35,$I$35&gt;=7,$I$36&lt;7),12-$I$35+1+$I$36,IF(AND($J$36&gt;$J$35,$I$35&lt;7,$I$36&lt;7),7-$I$35,IF(AND($J$36&gt;$J$35,$I$35&gt;=7,$I$36&gt;=7),12-$I$35+7))))))))</f>
        <v>10</v>
      </c>
      <c r="F103" s="2366">
        <f>IF('Cover Sheet and Summary'!M40&gt;1,'BP1'!G102,0)</f>
        <v>0</v>
      </c>
      <c r="G103" s="1292">
        <f>E103/12*F103</f>
        <v>0</v>
      </c>
      <c r="H103" s="1292"/>
      <c r="I103" s="2256">
        <v>0</v>
      </c>
      <c r="J103" s="2089">
        <f>ROUNDDOWN(L103-I103,0)</f>
        <v>0</v>
      </c>
      <c r="K103" s="1872"/>
      <c r="L103" s="1298">
        <f>ROUNDDOWN((D103*E103*F103/12),0)</f>
        <v>0</v>
      </c>
      <c r="M103" s="1298"/>
      <c r="N103" s="2080"/>
      <c r="BX103" s="2205"/>
      <c r="BY103" s="917"/>
      <c r="BZ103" s="2276"/>
      <c r="CA103" s="2395">
        <v>1</v>
      </c>
      <c r="CB103" s="945"/>
      <c r="CC103" s="1935"/>
      <c r="CD103" s="2856">
        <f t="shared" si="23"/>
        <v>0</v>
      </c>
      <c r="CE103" s="2857"/>
      <c r="CF103" s="2085">
        <f t="shared" si="24"/>
        <v>0</v>
      </c>
      <c r="CG103" s="2086"/>
      <c r="CH103" s="2086"/>
      <c r="CI103" s="2086"/>
      <c r="CJ103" s="2086"/>
      <c r="CK103" s="2086"/>
      <c r="CL103" s="2086"/>
      <c r="CM103" s="2086"/>
      <c r="CN103" s="2085"/>
    </row>
    <row r="104" spans="1:92" s="2079" customFormat="1" x14ac:dyDescent="0.25">
      <c r="A104" s="2212">
        <f>IF(I71&lt;&gt;7,A103,"")</f>
        <v>0</v>
      </c>
      <c r="B104" s="2253"/>
      <c r="C104" s="2213"/>
      <c r="D104" s="1292">
        <f>IF($S$30=FALSE,D103,SUM(D103,(D103*'Cover Sheet and Summary'!$H$13/100)))</f>
        <v>0</v>
      </c>
      <c r="E104" s="1807">
        <f>IF(AND($J$36=$J$35,$I$35&gt;=7),0,IF(AND($J$36=$J$35,$I$36&lt;=12),$I$36-7+1,IF(AND($J$36=$J$35,$I$36-$I$35&lt;=6),0,IF(AND($J$36=$J$35,$I$36&lt;7),0,IF(AND($J$36=$J$35,$I$36&gt;=7),$I$36-7+1,IF(AND($J$36&gt;$J$35,$I$35&lt;7,$I$36&lt;7),12-7+$I$36+1,IF(AND($J$36&gt;$J$35,$I$35&lt;7,$I$36&gt;=7),$I$36-7+1,IF(AND($J$36&gt;$J$35,$I$35&gt;=7,$I$36&lt;7),0,IF(AND($J$36&gt;$J$35,$I$35&gt;=7,$I$36&gt;=7),$I$36-7+1)))))))))</f>
        <v>2</v>
      </c>
      <c r="F104" s="2288">
        <f>F103</f>
        <v>0</v>
      </c>
      <c r="G104" s="1292">
        <f>E104/12*F104</f>
        <v>0</v>
      </c>
      <c r="H104" s="1292"/>
      <c r="I104" s="2256">
        <v>0</v>
      </c>
      <c r="J104" s="2089">
        <f>ROUNDDOWN(L104-I104,0)</f>
        <v>0</v>
      </c>
      <c r="K104" s="1872"/>
      <c r="L104" s="1298">
        <f>ROUNDDOWN((D104*E104*F104/12),0)</f>
        <v>0</v>
      </c>
      <c r="M104" s="1298">
        <f>SUM(L103,L104)</f>
        <v>0</v>
      </c>
      <c r="N104" s="2080"/>
      <c r="BX104" s="2205"/>
      <c r="BY104" s="917"/>
      <c r="BZ104" s="2276"/>
      <c r="CA104" s="2395">
        <v>1</v>
      </c>
      <c r="CB104" s="945"/>
      <c r="CC104" s="1935"/>
      <c r="CD104" s="2856">
        <f t="shared" si="23"/>
        <v>0</v>
      </c>
      <c r="CE104" s="2857"/>
      <c r="CF104" s="2085">
        <f t="shared" si="24"/>
        <v>0</v>
      </c>
      <c r="CG104" s="2086"/>
      <c r="CH104" s="2086"/>
      <c r="CI104" s="2086"/>
      <c r="CJ104" s="2086"/>
      <c r="CK104" s="2086"/>
      <c r="CL104" s="2086"/>
      <c r="CM104" s="2086"/>
      <c r="CN104" s="2085"/>
    </row>
    <row r="105" spans="1:92" s="2079" customFormat="1" ht="15.75" thickBot="1" x14ac:dyDescent="0.3">
      <c r="A105" s="2244"/>
      <c r="B105" s="1284"/>
      <c r="C105" s="2252"/>
      <c r="D105" s="1292" t="s">
        <v>40</v>
      </c>
      <c r="E105" s="2815" t="s">
        <v>40</v>
      </c>
      <c r="F105" s="2816"/>
      <c r="G105" s="2816"/>
      <c r="H105" s="2876"/>
      <c r="I105" s="2260">
        <f>ROUNDDOWN(SUM(I103,I104)*$B$126,0)</f>
        <v>0</v>
      </c>
      <c r="J105" s="2089">
        <f>ROUNDDOWN(SUM(J103,J104)*$B$126,0)</f>
        <v>0</v>
      </c>
      <c r="K105" s="2214"/>
      <c r="L105" s="1298">
        <f>ROUNDDOWN(SUM(L103,L104)*$B$126,0)</f>
        <v>0</v>
      </c>
      <c r="M105" s="1298"/>
      <c r="N105" s="2080"/>
      <c r="BX105" s="2205"/>
      <c r="BY105" s="917"/>
      <c r="BZ105" s="2276"/>
      <c r="CA105" s="2395">
        <v>1</v>
      </c>
      <c r="CB105" s="945"/>
      <c r="CC105" s="1935"/>
      <c r="CD105" s="2856">
        <f t="shared" si="23"/>
        <v>0</v>
      </c>
      <c r="CE105" s="2857"/>
      <c r="CF105" s="2085">
        <f t="shared" si="24"/>
        <v>0</v>
      </c>
      <c r="CG105" s="2086"/>
      <c r="CH105" s="2086"/>
      <c r="CI105" s="2086"/>
      <c r="CJ105" s="2086"/>
      <c r="CK105" s="2086"/>
      <c r="CL105" s="2086"/>
      <c r="CM105" s="2086"/>
      <c r="CN105" s="2085"/>
    </row>
    <row r="106" spans="1:92" s="2079" customFormat="1" x14ac:dyDescent="0.25">
      <c r="A106" s="2212">
        <f>'BP1'!A105</f>
        <v>0</v>
      </c>
      <c r="B106" s="2254">
        <f>'BP1'!B105</f>
        <v>0</v>
      </c>
      <c r="C106" s="2213"/>
      <c r="D106" s="1292">
        <f>'BP1'!E106</f>
        <v>0</v>
      </c>
      <c r="E106" s="2261">
        <f>IF(AND($J$35=$J$36,$I$35&lt;7,$I$36&lt;7),$I$36-$I$35+1,IF(AND($J$35=$J$36,$I$35&lt;7,$I$36&gt;=7),7-$I$35,IF(AND($J$35=$J$36,$I$35&gt;=7,$I$36&gt;=7),$I$36-$I$35+1,IF(AND($J$36&gt;$J$35,$I$35&gt;=7,$I$36&gt;7),7-$I$35+12,IF(AND($J571&gt;$J$35,$I$35&lt;7,$I$36&gt;=7),7-$I$35,IF(AND($J$36&gt;$J$35,$I$35&gt;=7,$I$36&lt;7),12-$I$35+1+$I$36,IF(AND($J$36&gt;$J$35,$I$35&lt;7,$I$36&lt;7),7-$I$35,IF(AND($J$36&gt;$J$35,$I$35&gt;=7,$I$36&gt;=7),12-$I$35+7))))))))</f>
        <v>10</v>
      </c>
      <c r="F106" s="2366">
        <f>IF('Cover Sheet and Summary'!M40&gt;1,'BP1'!G105,0)</f>
        <v>0</v>
      </c>
      <c r="G106" s="1292">
        <f>E106/12*F106</f>
        <v>0</v>
      </c>
      <c r="H106" s="1292"/>
      <c r="I106" s="2256">
        <v>0</v>
      </c>
      <c r="J106" s="2089">
        <f>ROUNDDOWN(L106-I106,0)</f>
        <v>0</v>
      </c>
      <c r="K106" s="1872"/>
      <c r="L106" s="1298">
        <f>ROUNDDOWN((D106*E106*F106/12),0)</f>
        <v>0</v>
      </c>
      <c r="M106" s="1298"/>
      <c r="N106" s="2080"/>
      <c r="BX106" s="2205"/>
      <c r="BY106" s="917"/>
      <c r="BZ106" s="2276"/>
      <c r="CA106" s="2395">
        <v>1</v>
      </c>
      <c r="CB106" s="945"/>
      <c r="CC106" s="1935"/>
      <c r="CD106" s="2856">
        <f t="shared" si="23"/>
        <v>0</v>
      </c>
      <c r="CE106" s="2857"/>
      <c r="CF106" s="2085">
        <f t="shared" si="24"/>
        <v>0</v>
      </c>
      <c r="CG106" s="2086"/>
      <c r="CH106" s="2086"/>
      <c r="CI106" s="2086"/>
      <c r="CJ106" s="2086"/>
      <c r="CK106" s="2086"/>
      <c r="CL106" s="2086"/>
      <c r="CM106" s="2086"/>
      <c r="CN106" s="2085"/>
    </row>
    <row r="107" spans="1:92" s="2079" customFormat="1" x14ac:dyDescent="0.25">
      <c r="A107" s="2212">
        <f>IF(I71&lt;&gt;7,A106,"")</f>
        <v>0</v>
      </c>
      <c r="B107" s="2253"/>
      <c r="C107" s="2213"/>
      <c r="D107" s="1292">
        <f>IF($S$30=FALSE,D106,SUM(D106,(D106*'Cover Sheet and Summary'!$H$13/100)))</f>
        <v>0</v>
      </c>
      <c r="E107" s="1807">
        <f>IF(AND($J$36=$J$35,$I$35&gt;=7),0,IF(AND($J$36=$J$35,$I$36&lt;=12),$I$36-7+1,IF(AND($J$36=$J$35,$I$36-$I$35&lt;=6),0,IF(AND($J$36=$J$35,$I$36&lt;7),0,IF(AND($J$36=$J$35,$I$36&gt;=7),$I$36-7+1,IF(AND($J$36&gt;$J$35,$I$35&lt;7,$I$36&lt;7),12-7+$I$36+1,IF(AND($J$36&gt;$J$35,$I$35&lt;7,$I$36&gt;=7),$I$36-7+1,IF(AND($J$36&gt;$J$35,$I$35&gt;=7,$I$36&lt;7),0,IF(AND($J$36&gt;$J$35,$I$35&gt;=7,$I$36&gt;=7),$I$36-7+1)))))))))</f>
        <v>2</v>
      </c>
      <c r="F107" s="2288">
        <f>F106</f>
        <v>0</v>
      </c>
      <c r="G107" s="1292">
        <f>E107/12*F107</f>
        <v>0</v>
      </c>
      <c r="H107" s="1292"/>
      <c r="I107" s="2256">
        <v>0</v>
      </c>
      <c r="J107" s="2089">
        <f>ROUNDDOWN(L107-I107,0)</f>
        <v>0</v>
      </c>
      <c r="K107" s="1872"/>
      <c r="L107" s="1298">
        <f>ROUNDDOWN((D107*E107*F107/12),0)</f>
        <v>0</v>
      </c>
      <c r="M107" s="1298">
        <f>SUM(L106,L107)</f>
        <v>0</v>
      </c>
      <c r="N107" s="2080"/>
      <c r="BX107" s="2205"/>
      <c r="BY107" s="917"/>
      <c r="BZ107" s="2276"/>
      <c r="CA107" s="2395">
        <v>1</v>
      </c>
      <c r="CB107" s="945"/>
      <c r="CC107" s="1935"/>
      <c r="CD107" s="2856">
        <f t="shared" si="23"/>
        <v>0</v>
      </c>
      <c r="CE107" s="2857"/>
      <c r="CF107" s="2085">
        <f t="shared" si="24"/>
        <v>0</v>
      </c>
      <c r="CG107" s="2086"/>
      <c r="CH107" s="2086"/>
      <c r="CI107" s="2086"/>
      <c r="CJ107" s="2086"/>
      <c r="CK107" s="2086"/>
      <c r="CL107" s="2086"/>
      <c r="CM107" s="2086"/>
      <c r="CN107" s="2085"/>
    </row>
    <row r="108" spans="1:92" s="2079" customFormat="1" ht="15.75" thickBot="1" x14ac:dyDescent="0.3">
      <c r="A108" s="2244"/>
      <c r="B108" s="1284"/>
      <c r="C108" s="2252"/>
      <c r="D108" s="1292" t="s">
        <v>40</v>
      </c>
      <c r="E108" s="2815" t="s">
        <v>40</v>
      </c>
      <c r="F108" s="2816"/>
      <c r="G108" s="2816"/>
      <c r="H108" s="2876"/>
      <c r="I108" s="2089">
        <f>ROUNDDOWN(SUM(I106,I107)*$B$126,0)</f>
        <v>0</v>
      </c>
      <c r="J108" s="2089">
        <f>ROUNDDOWN(SUM(J106,J107)*$B$126,0)</f>
        <v>0</v>
      </c>
      <c r="K108" s="2214"/>
      <c r="L108" s="1298">
        <f>ROUNDDOWN(SUM(L106,L107)*$B$126,0)</f>
        <v>0</v>
      </c>
      <c r="M108" s="1298"/>
      <c r="N108" s="2080"/>
      <c r="BX108" s="2205"/>
      <c r="BY108" s="917"/>
      <c r="BZ108" s="2276"/>
      <c r="CA108" s="2395">
        <v>1</v>
      </c>
      <c r="CB108" s="945"/>
      <c r="CC108" s="1935"/>
      <c r="CD108" s="2856">
        <f t="shared" si="23"/>
        <v>0</v>
      </c>
      <c r="CE108" s="2857"/>
      <c r="CF108" s="2085">
        <f t="shared" si="24"/>
        <v>0</v>
      </c>
      <c r="CG108" s="2086"/>
      <c r="CH108" s="2086"/>
      <c r="CI108" s="2086"/>
      <c r="CJ108" s="2086"/>
      <c r="CK108" s="2086"/>
      <c r="CL108" s="2086"/>
      <c r="CM108" s="2086"/>
      <c r="CN108" s="2085"/>
    </row>
    <row r="109" spans="1:92" s="2079" customFormat="1" x14ac:dyDescent="0.25">
      <c r="A109" s="2212">
        <f>'BP1'!A108</f>
        <v>0</v>
      </c>
      <c r="B109" s="2254">
        <f>'BP1'!B108</f>
        <v>0</v>
      </c>
      <c r="C109" s="2213"/>
      <c r="D109" s="1292">
        <f>'BP1'!E109</f>
        <v>0</v>
      </c>
      <c r="E109" s="2261">
        <f>IF(AND($J$35=$J$36,$I$35&lt;7,$I$36&lt;7),$I$36-$I$35+1,IF(AND($J$35=$J$36,$I$35&lt;7,$I$36&gt;=7),7-$I$35,IF(AND($J$35=$J$36,$I$35&gt;=7,$I$36&gt;=7),$I$36-$I$35+1,IF(AND($J$36&gt;$J$35,$I$35&gt;=7,$I$36&gt;7),7-$I$35+12,IF(AND($J574&gt;$J$35,$I$35&lt;7,$I$36&gt;=7),7-$I$35,IF(AND($J$36&gt;$J$35,$I$35&gt;=7,$I$36&lt;7),12-$I$35+1+$I$36,IF(AND($J$36&gt;$J$35,$I$35&lt;7,$I$36&lt;7),7-$I$35,IF(AND($J$36&gt;$J$35,$I$35&gt;=7,$I$36&gt;=7),12-$I$35+7))))))))</f>
        <v>10</v>
      </c>
      <c r="F109" s="2366">
        <f>IF('Cover Sheet and Summary'!M40&gt;1,'BP1'!G108,0)</f>
        <v>0</v>
      </c>
      <c r="G109" s="1292">
        <f>E109/12*F109</f>
        <v>0</v>
      </c>
      <c r="H109" s="1292"/>
      <c r="I109" s="2256">
        <v>0</v>
      </c>
      <c r="J109" s="2089">
        <f>ROUNDDOWN(L109-I109,0)</f>
        <v>0</v>
      </c>
      <c r="K109" s="1872"/>
      <c r="L109" s="1298">
        <f>ROUNDDOWN((D109*E109*F109/12),0)</f>
        <v>0</v>
      </c>
      <c r="M109" s="1298"/>
      <c r="N109" s="2080"/>
      <c r="BX109" s="2205"/>
      <c r="BY109" s="917"/>
      <c r="BZ109" s="2276"/>
      <c r="CA109" s="2395">
        <v>1</v>
      </c>
      <c r="CB109" s="945"/>
      <c r="CC109" s="1935"/>
      <c r="CD109" s="2856">
        <f t="shared" si="23"/>
        <v>0</v>
      </c>
      <c r="CE109" s="2857"/>
      <c r="CF109" s="2085">
        <f t="shared" si="24"/>
        <v>0</v>
      </c>
      <c r="CG109" s="2086"/>
      <c r="CH109" s="2086"/>
      <c r="CI109" s="2086"/>
      <c r="CJ109" s="2086"/>
      <c r="CK109" s="2086"/>
      <c r="CL109" s="2086"/>
      <c r="CM109" s="2086"/>
      <c r="CN109" s="2085"/>
    </row>
    <row r="110" spans="1:92" s="2079" customFormat="1" x14ac:dyDescent="0.25">
      <c r="A110" s="2212">
        <f>IF(I71&lt;&gt;7,A109,"")</f>
        <v>0</v>
      </c>
      <c r="B110" s="2253"/>
      <c r="C110" s="2213"/>
      <c r="D110" s="1292">
        <f>IF($S$30=FALSE,D109,SUM(D109,(D109*'Cover Sheet and Summary'!$H$13/100)))</f>
        <v>0</v>
      </c>
      <c r="E110" s="1807">
        <f>IF(AND($J$36=$J$35,$I$35&gt;=7),0,IF(AND($J$36=$J$35,$I$36&lt;=12),$I$36-7+1,IF(AND($J$36=$J$35,$I$36-$I$35&lt;=6),0,IF(AND($J$36=$J$35,$I$36&lt;7),0,IF(AND($J$36=$J$35,$I$36&gt;=7),$I$36-7+1,IF(AND($J$36&gt;$J$35,$I$35&lt;7,$I$36&lt;7),12-7+$I$36+1,IF(AND($J$36&gt;$J$35,$I$35&lt;7,$I$36&gt;=7),$I$36-7+1,IF(AND($J$36&gt;$J$35,$I$35&gt;=7,$I$36&lt;7),0,IF(AND($J$36&gt;$J$35,$I$35&gt;=7,$I$36&gt;=7),$I$36-7+1)))))))))</f>
        <v>2</v>
      </c>
      <c r="F110" s="2288">
        <f>F109</f>
        <v>0</v>
      </c>
      <c r="G110" s="1292">
        <f>E110/12*F110</f>
        <v>0</v>
      </c>
      <c r="H110" s="1292"/>
      <c r="I110" s="2256">
        <v>0</v>
      </c>
      <c r="J110" s="2089">
        <f>ROUNDDOWN(L110-I110,0)</f>
        <v>0</v>
      </c>
      <c r="K110" s="1872"/>
      <c r="L110" s="1298">
        <f>ROUNDDOWN((D110*E110*F110/12),0)</f>
        <v>0</v>
      </c>
      <c r="M110" s="1298">
        <f>SUM(L109,L110)</f>
        <v>0</v>
      </c>
      <c r="N110" s="2080"/>
      <c r="BX110" s="2205"/>
      <c r="BY110" s="917"/>
      <c r="BZ110" s="2276"/>
      <c r="CA110" s="2395">
        <v>1</v>
      </c>
      <c r="CB110" s="945"/>
      <c r="CC110" s="1935"/>
      <c r="CD110" s="2856">
        <f t="shared" si="23"/>
        <v>0</v>
      </c>
      <c r="CE110" s="2857"/>
      <c r="CF110" s="2085">
        <f t="shared" si="24"/>
        <v>0</v>
      </c>
      <c r="CG110" s="2086"/>
      <c r="CH110" s="2086"/>
      <c r="CI110" s="2086"/>
      <c r="CJ110" s="2086"/>
      <c r="CK110" s="2086"/>
      <c r="CL110" s="2086"/>
      <c r="CM110" s="2086"/>
      <c r="CN110" s="2085"/>
    </row>
    <row r="111" spans="1:92" s="2079" customFormat="1" ht="15.75" thickBot="1" x14ac:dyDescent="0.3">
      <c r="A111" s="2244"/>
      <c r="B111" s="1284"/>
      <c r="C111" s="2252"/>
      <c r="D111" s="1292" t="s">
        <v>40</v>
      </c>
      <c r="E111" s="2815" t="s">
        <v>40</v>
      </c>
      <c r="F111" s="2816"/>
      <c r="G111" s="2816"/>
      <c r="H111" s="2876"/>
      <c r="I111" s="2089">
        <f>ROUNDDOWN(SUM(I109,I110)*$B$126,0)</f>
        <v>0</v>
      </c>
      <c r="J111" s="2089">
        <f>ROUNDDOWN(SUM(J109,J110)*$B$126,0)</f>
        <v>0</v>
      </c>
      <c r="K111" s="2214"/>
      <c r="L111" s="1298">
        <f>ROUNDDOWN(SUM(L109,L110)*$B$126,0)</f>
        <v>0</v>
      </c>
      <c r="M111" s="1298"/>
      <c r="N111" s="2080"/>
      <c r="BX111" s="2205"/>
      <c r="BY111" s="917"/>
      <c r="BZ111" s="2276"/>
      <c r="CA111" s="2395">
        <v>1</v>
      </c>
      <c r="CB111" s="945"/>
      <c r="CC111" s="1935"/>
      <c r="CD111" s="2856">
        <f t="shared" si="23"/>
        <v>0</v>
      </c>
      <c r="CE111" s="2857"/>
      <c r="CF111" s="2085">
        <f t="shared" si="24"/>
        <v>0</v>
      </c>
      <c r="CG111" s="2086"/>
      <c r="CH111" s="2086"/>
      <c r="CI111" s="2086"/>
      <c r="CJ111" s="2086"/>
      <c r="CK111" s="2086"/>
      <c r="CL111" s="2086"/>
      <c r="CM111" s="2086"/>
      <c r="CN111" s="2085"/>
    </row>
    <row r="112" spans="1:92" s="2079" customFormat="1" x14ac:dyDescent="0.25">
      <c r="A112" s="2212">
        <f>'BP1'!A111</f>
        <v>0</v>
      </c>
      <c r="B112" s="2254">
        <f>'BP1'!B111</f>
        <v>0</v>
      </c>
      <c r="C112" s="2213"/>
      <c r="D112" s="1292">
        <f>'BP1'!E112</f>
        <v>0</v>
      </c>
      <c r="E112" s="2261">
        <f>IF(AND($J$35=$J$36,$I$35&lt;7,$I$36&lt;7),$I$36-$I$35+1,IF(AND($J$35=$J$36,$I$35&lt;7,$I$36&gt;=7),7-$I$35,IF(AND($J$35=$J$36,$I$35&gt;=7,$I$36&gt;=7),$I$36-$I$35+1,IF(AND($J$36&gt;$J$35,$I$35&gt;=7,$I$36&gt;7),7-$I$35+12,IF(AND($J577&gt;$J$35,$I$35&lt;7,$I$36&gt;=7),7-$I$35,IF(AND($J$36&gt;$J$35,$I$35&gt;=7,$I$36&lt;7),12-$I$35+1+$I$36,IF(AND($J$36&gt;$J$35,$I$35&lt;7,$I$36&lt;7),7-$I$35,IF(AND($J$36&gt;$J$35,$I$35&gt;=7,$I$36&gt;=7),12-$I$35+7))))))))</f>
        <v>10</v>
      </c>
      <c r="F112" s="2366">
        <f>IF('Cover Sheet and Summary'!M40&gt;1,'BP1'!G111,0)</f>
        <v>0</v>
      </c>
      <c r="G112" s="1292">
        <f>E112/12*F112</f>
        <v>0</v>
      </c>
      <c r="H112" s="1292"/>
      <c r="I112" s="2256">
        <v>0</v>
      </c>
      <c r="J112" s="2089">
        <f>ROUNDDOWN(L112-I112,0)</f>
        <v>0</v>
      </c>
      <c r="K112" s="1872"/>
      <c r="L112" s="1298">
        <f>ROUNDDOWN((D112*E112*F112/12),0)</f>
        <v>0</v>
      </c>
      <c r="M112" s="1298"/>
      <c r="N112" s="2080"/>
      <c r="BX112" s="2205"/>
      <c r="BY112" s="917"/>
      <c r="BZ112" s="2276"/>
      <c r="CA112" s="2395">
        <v>1</v>
      </c>
      <c r="CB112" s="945"/>
      <c r="CC112" s="1229"/>
      <c r="CD112" s="2856">
        <f t="shared" si="23"/>
        <v>0</v>
      </c>
      <c r="CE112" s="2857"/>
      <c r="CF112" s="2085">
        <f t="shared" si="24"/>
        <v>0</v>
      </c>
      <c r="CG112" s="2086"/>
      <c r="CH112" s="2086"/>
      <c r="CI112" s="2086"/>
      <c r="CJ112" s="2086"/>
      <c r="CK112" s="2086"/>
      <c r="CL112" s="2086"/>
      <c r="CM112" s="2086"/>
      <c r="CN112" s="2085"/>
    </row>
    <row r="113" spans="1:92" s="2079" customFormat="1" x14ac:dyDescent="0.25">
      <c r="A113" s="2212">
        <f>IF(I71&lt;&gt;7,A112,"")</f>
        <v>0</v>
      </c>
      <c r="B113" s="2253"/>
      <c r="C113" s="2213"/>
      <c r="D113" s="1292">
        <f>IF($S$30=FALSE,D112,SUM(D112,(D112*'Cover Sheet and Summary'!$H$13/100)))</f>
        <v>0</v>
      </c>
      <c r="E113" s="1807">
        <f>IF(AND($J$36=$J$35,$I$35&gt;=7),0,IF(AND($J$36=$J$35,$I$36&lt;=12),$I$36-7+1,IF(AND($J$36=$J$35,$I$36-$I$35&lt;=6),0,IF(AND($J$36=$J$35,$I$36&lt;7),0,IF(AND($J$36=$J$35,$I$36&gt;=7),$I$36-7+1,IF(AND($J$36&gt;$J$35,$I$35&lt;7,$I$36&lt;7),12-7+$I$36+1,IF(AND($J$36&gt;$J$35,$I$35&lt;7,$I$36&gt;=7),$I$36-7+1,IF(AND($J$36&gt;$J$35,$I$35&gt;=7,$I$36&lt;7),0,IF(AND($J$36&gt;$J$35,$I$35&gt;=7,$I$36&gt;=7),$I$36-7+1)))))))))</f>
        <v>2</v>
      </c>
      <c r="F113" s="2288">
        <f>F112</f>
        <v>0</v>
      </c>
      <c r="G113" s="1292">
        <f>E113/12*F113</f>
        <v>0</v>
      </c>
      <c r="H113" s="1292"/>
      <c r="I113" s="2256">
        <v>0</v>
      </c>
      <c r="J113" s="2089">
        <f>ROUNDDOWN(L113-I113,0)</f>
        <v>0</v>
      </c>
      <c r="K113" s="1872"/>
      <c r="L113" s="1298">
        <f>ROUNDDOWN((D113*E113*F113/12),0)</f>
        <v>0</v>
      </c>
      <c r="M113" s="1298">
        <f>SUM(L112,L113)</f>
        <v>0</v>
      </c>
      <c r="N113" s="2080"/>
      <c r="BX113" s="2205"/>
      <c r="BY113" s="917"/>
      <c r="BZ113" s="2276"/>
      <c r="CA113" s="2395">
        <v>1</v>
      </c>
      <c r="CB113" s="945"/>
      <c r="CC113" s="1935"/>
      <c r="CD113" s="2856">
        <f t="shared" si="23"/>
        <v>0</v>
      </c>
      <c r="CE113" s="2857"/>
      <c r="CF113" s="2085">
        <f t="shared" si="24"/>
        <v>0</v>
      </c>
      <c r="CG113" s="2086"/>
      <c r="CH113" s="2086"/>
      <c r="CI113" s="2086"/>
      <c r="CJ113" s="2086"/>
      <c r="CK113" s="2086"/>
      <c r="CL113" s="2086"/>
      <c r="CM113" s="2086"/>
      <c r="CN113" s="2085"/>
    </row>
    <row r="114" spans="1:92" s="2079" customFormat="1" ht="15.75" thickBot="1" x14ac:dyDescent="0.3">
      <c r="A114" s="2244"/>
      <c r="B114" s="1284"/>
      <c r="C114" s="2252"/>
      <c r="D114" s="1292" t="s">
        <v>40</v>
      </c>
      <c r="E114" s="2815" t="s">
        <v>40</v>
      </c>
      <c r="F114" s="2816"/>
      <c r="G114" s="2816"/>
      <c r="H114" s="2876"/>
      <c r="I114" s="2089">
        <f>ROUNDDOWN(SUM(I112,I113)*$B$126,0)</f>
        <v>0</v>
      </c>
      <c r="J114" s="2089">
        <f>ROUNDDOWN(SUM(J112,J113)*$B$126,0)</f>
        <v>0</v>
      </c>
      <c r="K114" s="2214"/>
      <c r="L114" s="1298">
        <f>ROUNDDOWN(SUM(L112,L113)*$B$126,0)</f>
        <v>0</v>
      </c>
      <c r="M114" s="1298"/>
      <c r="N114" s="2080"/>
      <c r="BX114" s="2205"/>
      <c r="BY114" s="917"/>
      <c r="BZ114" s="2276"/>
      <c r="CA114" s="2395">
        <v>1</v>
      </c>
      <c r="CB114" s="945"/>
      <c r="CC114" s="1935"/>
      <c r="CD114" s="2856">
        <f t="shared" si="23"/>
        <v>0</v>
      </c>
      <c r="CE114" s="2857"/>
      <c r="CF114" s="2085">
        <f t="shared" si="24"/>
        <v>0</v>
      </c>
      <c r="CG114" s="2086"/>
      <c r="CH114" s="2086"/>
      <c r="CI114" s="2086"/>
      <c r="CJ114" s="2086"/>
      <c r="CK114" s="2086"/>
      <c r="CL114" s="2086"/>
      <c r="CM114" s="2086"/>
      <c r="CN114" s="2085"/>
    </row>
    <row r="115" spans="1:92" s="2079" customFormat="1" x14ac:dyDescent="0.25">
      <c r="A115" s="2212">
        <f>'BP1'!A114</f>
        <v>0</v>
      </c>
      <c r="B115" s="2254">
        <f>'BP1'!B114</f>
        <v>0</v>
      </c>
      <c r="C115" s="2213"/>
      <c r="D115" s="1292">
        <f>'BP1'!E115</f>
        <v>0</v>
      </c>
      <c r="E115" s="2261">
        <f>IF(AND($J$35=$J$36,$I$35&lt;7,$I$36&lt;7),$I$36-$I$35+1,IF(AND($J$35=$J$36,$I$35&lt;7,$I$36&gt;=7),7-$I$35,IF(AND($J$35=$J$36,$I$35&gt;=7,$I$36&gt;=7),$I$36-$I$35+1,IF(AND($J$36&gt;$J$35,$I$35&gt;=7,$I$36&gt;7),7-$I$35+12,IF(AND($J580&gt;$J$35,$I$35&lt;7,$I$36&gt;=7),7-$I$35,IF(AND($J$36&gt;$J$35,$I$35&gt;=7,$I$36&lt;7),12-$I$35+1+$I$36,IF(AND($J$36&gt;$J$35,$I$35&lt;7,$I$36&lt;7),7-$I$35,IF(AND($J$36&gt;$J$35,$I$35&gt;=7,$I$36&gt;=7),12-$I$35+7))))))))</f>
        <v>10</v>
      </c>
      <c r="F115" s="2366">
        <f>IF('Cover Sheet and Summary'!M40&gt;1,'BP1'!G114,0)</f>
        <v>0</v>
      </c>
      <c r="G115" s="1292">
        <f>E115/12*F115</f>
        <v>0</v>
      </c>
      <c r="H115" s="1292"/>
      <c r="I115" s="2256">
        <v>0</v>
      </c>
      <c r="J115" s="2089">
        <f>ROUNDDOWN(L115-I115,0)</f>
        <v>0</v>
      </c>
      <c r="K115" s="1872"/>
      <c r="L115" s="1298">
        <f>ROUNDDOWN((D115*E115*F115/12),0)</f>
        <v>0</v>
      </c>
      <c r="M115" s="1298"/>
      <c r="N115" s="2080"/>
      <c r="BX115" s="2205"/>
      <c r="BY115" s="917"/>
      <c r="BZ115" s="2276"/>
      <c r="CA115" s="2395">
        <v>1</v>
      </c>
      <c r="CB115" s="945"/>
      <c r="CC115" s="1935"/>
      <c r="CD115" s="2856">
        <f t="shared" si="23"/>
        <v>0</v>
      </c>
      <c r="CE115" s="2857"/>
      <c r="CF115" s="2085">
        <f t="shared" si="24"/>
        <v>0</v>
      </c>
      <c r="CG115" s="2086"/>
      <c r="CH115" s="2086"/>
      <c r="CI115" s="2086"/>
      <c r="CJ115" s="2086"/>
      <c r="CK115" s="2086"/>
      <c r="CL115" s="2086"/>
      <c r="CM115" s="2086"/>
      <c r="CN115" s="2085"/>
    </row>
    <row r="116" spans="1:92" s="2079" customFormat="1" x14ac:dyDescent="0.25">
      <c r="A116" s="2212">
        <f>IF(I71&lt;&gt;7,A115,"")</f>
        <v>0</v>
      </c>
      <c r="B116" s="2253"/>
      <c r="C116" s="2213"/>
      <c r="D116" s="1292">
        <f>IF($S$30=FALSE,D115,SUM(D115,(D115*'Cover Sheet and Summary'!$H$13/100)))</f>
        <v>0</v>
      </c>
      <c r="E116" s="1807">
        <f>IF(AND($J$36=$J$35,$I$35&gt;=7),0,IF(AND($J$36=$J$35,$I$36&lt;=12),$I$36-7+1,IF(AND($J$36=$J$35,$I$36-$I$35&lt;=6),0,IF(AND($J$36=$J$35,$I$36&lt;7),0,IF(AND($J$36=$J$35,$I$36&gt;=7),$I$36-7+1,IF(AND($J$36&gt;$J$35,$I$35&lt;7,$I$36&lt;7),12-7+$I$36+1,IF(AND($J$36&gt;$J$35,$I$35&lt;7,$I$36&gt;=7),$I$36-7+1,IF(AND($J$36&gt;$J$35,$I$35&gt;=7,$I$36&lt;7),0,IF(AND($J$36&gt;$J$35,$I$35&gt;=7,$I$36&gt;=7),$I$36-7+1)))))))))</f>
        <v>2</v>
      </c>
      <c r="F116" s="2288">
        <f>F115</f>
        <v>0</v>
      </c>
      <c r="G116" s="1292">
        <f>E116/12*F116</f>
        <v>0</v>
      </c>
      <c r="H116" s="1292"/>
      <c r="I116" s="2256">
        <v>0</v>
      </c>
      <c r="J116" s="2089">
        <f>ROUNDDOWN(L116-I116,0)</f>
        <v>0</v>
      </c>
      <c r="K116" s="1872"/>
      <c r="L116" s="1298">
        <f>ROUNDDOWN((D116*E116*F116/12),0)</f>
        <v>0</v>
      </c>
      <c r="M116" s="1298">
        <f>SUM(L115,L116)</f>
        <v>0</v>
      </c>
      <c r="N116" s="2080"/>
      <c r="BX116" s="2205"/>
      <c r="BY116" s="917"/>
      <c r="BZ116" s="2276"/>
      <c r="CA116" s="2395">
        <v>1</v>
      </c>
      <c r="CB116" s="945"/>
      <c r="CC116" s="1935"/>
      <c r="CD116" s="2856">
        <f t="shared" si="23"/>
        <v>0</v>
      </c>
      <c r="CE116" s="2857"/>
      <c r="CF116" s="2085">
        <f t="shared" si="24"/>
        <v>0</v>
      </c>
      <c r="CG116" s="2086"/>
      <c r="CH116" s="2086"/>
      <c r="CI116" s="2086"/>
      <c r="CJ116" s="2086"/>
      <c r="CK116" s="2086"/>
      <c r="CL116" s="2086"/>
      <c r="CM116" s="2086"/>
      <c r="CN116" s="2085"/>
    </row>
    <row r="117" spans="1:92" s="2079" customFormat="1" ht="15.75" thickBot="1" x14ac:dyDescent="0.3">
      <c r="A117" s="2244"/>
      <c r="B117" s="1284"/>
      <c r="C117" s="2252"/>
      <c r="D117" s="1292" t="s">
        <v>40</v>
      </c>
      <c r="E117" s="2815" t="s">
        <v>40</v>
      </c>
      <c r="F117" s="2816"/>
      <c r="G117" s="2816"/>
      <c r="H117" s="2876"/>
      <c r="I117" s="2089">
        <f>ROUNDDOWN(SUM(I115,I116)*$B$126,0)</f>
        <v>0</v>
      </c>
      <c r="J117" s="2089">
        <f>ROUNDDOWN(SUM(J115,J116)*$B$126,0)</f>
        <v>0</v>
      </c>
      <c r="K117" s="2214"/>
      <c r="L117" s="1298">
        <f>ROUNDDOWN(SUM(L115,L116)*$B$126,0)</f>
        <v>0</v>
      </c>
      <c r="M117" s="1298"/>
      <c r="N117" s="2080"/>
      <c r="BX117" s="2205"/>
      <c r="BY117" s="917"/>
      <c r="BZ117" s="2276"/>
      <c r="CA117" s="2395">
        <v>1</v>
      </c>
      <c r="CB117" s="945"/>
      <c r="CC117" s="1935"/>
      <c r="CD117" s="2856">
        <f t="shared" si="23"/>
        <v>0</v>
      </c>
      <c r="CE117" s="2857"/>
      <c r="CF117" s="2085">
        <f t="shared" ref="CF117:CF136" si="25">IF(BZ117="Evaluation",CD117,0)</f>
        <v>0</v>
      </c>
      <c r="CG117" s="2086"/>
      <c r="CH117" s="2086"/>
      <c r="CI117" s="2086"/>
      <c r="CJ117" s="2086"/>
      <c r="CK117" s="2086"/>
      <c r="CL117" s="2086"/>
      <c r="CM117" s="2086"/>
      <c r="CN117" s="2085"/>
    </row>
    <row r="118" spans="1:92" s="2079" customFormat="1" x14ac:dyDescent="0.25">
      <c r="A118" s="2212">
        <f>'BP1'!A117</f>
        <v>0</v>
      </c>
      <c r="B118" s="2254">
        <f>'BP1'!B117</f>
        <v>0</v>
      </c>
      <c r="C118" s="2213"/>
      <c r="D118" s="1292">
        <f>'BP1'!E118</f>
        <v>0</v>
      </c>
      <c r="E118" s="2261">
        <f>IF(AND($J$35=$J$36,$I$35&lt;7,$I$36&lt;7),$I$36-$I$35+1,IF(AND($J$35=$J$36,$I$35&lt;7,$I$36&gt;=7),7-$I$35,IF(AND($J$35=$J$36,$I$35&gt;=7,$I$36&gt;=7),$I$36-$I$35+1,IF(AND($J$36&gt;$J$35,$I$35&gt;=7,$I$36&gt;7),7-$I$35+12,IF(AND($J583&gt;$J$35,$I$35&lt;7,$I$36&gt;=7),7-$I$35,IF(AND($J$36&gt;$J$35,$I$35&gt;=7,$I$36&lt;7),12-$I$35+1+$I$36,IF(AND($J$36&gt;$J$35,$I$35&lt;7,$I$36&lt;7),7-$I$35,IF(AND($J$36&gt;$J$35,$I$35&gt;=7,$I$36&gt;=7),12-$I$35+7))))))))</f>
        <v>10</v>
      </c>
      <c r="F118" s="2366">
        <f>IF('Cover Sheet and Summary'!M40&gt;1,'BP1'!G117,0)</f>
        <v>0</v>
      </c>
      <c r="G118" s="1292">
        <f>E118/12*F118</f>
        <v>0</v>
      </c>
      <c r="H118" s="1292"/>
      <c r="I118" s="2256">
        <v>0</v>
      </c>
      <c r="J118" s="2089">
        <f>ROUNDDOWN(L118-I118,0)</f>
        <v>0</v>
      </c>
      <c r="K118" s="1872"/>
      <c r="L118" s="1298">
        <f>ROUNDDOWN((D118*E118*F118/12),0)</f>
        <v>0</v>
      </c>
      <c r="M118" s="1298"/>
      <c r="N118" s="2080"/>
      <c r="BX118" s="2205"/>
      <c r="BY118" s="917"/>
      <c r="BZ118" s="2276"/>
      <c r="CA118" s="2395">
        <v>1</v>
      </c>
      <c r="CB118" s="945"/>
      <c r="CC118" s="1935"/>
      <c r="CD118" s="2856">
        <f t="shared" si="23"/>
        <v>0</v>
      </c>
      <c r="CE118" s="2857"/>
      <c r="CF118" s="2085">
        <f t="shared" si="25"/>
        <v>0</v>
      </c>
      <c r="CG118" s="2086"/>
      <c r="CH118" s="2086"/>
      <c r="CI118" s="2086"/>
      <c r="CJ118" s="2086"/>
      <c r="CK118" s="2086"/>
      <c r="CL118" s="2086"/>
      <c r="CM118" s="2086"/>
      <c r="CN118" s="2085"/>
    </row>
    <row r="119" spans="1:92" s="2079" customFormat="1" x14ac:dyDescent="0.25">
      <c r="A119" s="2212">
        <f>IF(I71&lt;&gt;7,A118,"")</f>
        <v>0</v>
      </c>
      <c r="B119" s="2253"/>
      <c r="C119" s="2213"/>
      <c r="D119" s="1292">
        <f>IF($S$30=FALSE,D118,SUM(D118,(D118*'Cover Sheet and Summary'!$H$13/100)))</f>
        <v>0</v>
      </c>
      <c r="E119" s="1807">
        <f>IF(AND($J$36=$J$35,$I$35&gt;=7),0,IF(AND($J$36=$J$35,$I$36&lt;=12),$I$36-7+1,IF(AND($J$36=$J$35,$I$36-$I$35&lt;=6),0,IF(AND($J$36=$J$35,$I$36&lt;7),0,IF(AND($J$36=$J$35,$I$36&gt;=7),$I$36-7+1,IF(AND($J$36&gt;$J$35,$I$35&lt;7,$I$36&lt;7),12-7+$I$36+1,IF(AND($J$36&gt;$J$35,$I$35&lt;7,$I$36&gt;=7),$I$36-7+1,IF(AND($J$36&gt;$J$35,$I$35&gt;=7,$I$36&lt;7),0,IF(AND($J$36&gt;$J$35,$I$35&gt;=7,$I$36&gt;=7),$I$36-7+1)))))))))</f>
        <v>2</v>
      </c>
      <c r="F119" s="2288">
        <f>F118</f>
        <v>0</v>
      </c>
      <c r="G119" s="1292">
        <f>E119/12*F119</f>
        <v>0</v>
      </c>
      <c r="H119" s="1292"/>
      <c r="I119" s="2256">
        <v>0</v>
      </c>
      <c r="J119" s="2089">
        <f>ROUNDDOWN(L119-I119,0)</f>
        <v>0</v>
      </c>
      <c r="K119" s="1872"/>
      <c r="L119" s="1298">
        <f>ROUNDDOWN((D119*E119*F119/12),0)</f>
        <v>0</v>
      </c>
      <c r="M119" s="1298">
        <f>SUM(L118,L119)</f>
        <v>0</v>
      </c>
      <c r="N119" s="2080"/>
      <c r="BX119" s="2205"/>
      <c r="BY119" s="917"/>
      <c r="BZ119" s="2276"/>
      <c r="CA119" s="2395">
        <v>1</v>
      </c>
      <c r="CB119" s="945"/>
      <c r="CC119" s="1935"/>
      <c r="CD119" s="2856">
        <f t="shared" si="23"/>
        <v>0</v>
      </c>
      <c r="CE119" s="2857"/>
      <c r="CF119" s="2085">
        <f t="shared" si="25"/>
        <v>0</v>
      </c>
      <c r="CG119" s="2086"/>
      <c r="CH119" s="2086"/>
      <c r="CI119" s="2086"/>
      <c r="CJ119" s="2086"/>
      <c r="CK119" s="2086"/>
      <c r="CL119" s="2086"/>
      <c r="CM119" s="2086"/>
      <c r="CN119" s="2085"/>
    </row>
    <row r="120" spans="1:92" s="2079" customFormat="1" ht="15.75" thickBot="1" x14ac:dyDescent="0.3">
      <c r="A120" s="2244"/>
      <c r="B120" s="1284"/>
      <c r="C120" s="2252"/>
      <c r="D120" s="1292" t="s">
        <v>40</v>
      </c>
      <c r="E120" s="2815" t="s">
        <v>40</v>
      </c>
      <c r="F120" s="2816"/>
      <c r="G120" s="2816"/>
      <c r="H120" s="2876"/>
      <c r="I120" s="2089">
        <f>ROUNDDOWN(SUM(I118,I119)*$B$126,0)</f>
        <v>0</v>
      </c>
      <c r="J120" s="2089">
        <f>ROUNDDOWN(SUM(J118,J119)*$B$126,0)</f>
        <v>0</v>
      </c>
      <c r="K120" s="2214"/>
      <c r="L120" s="1298">
        <f>ROUNDDOWN(SUM(L118,L119)*$B$126,0)</f>
        <v>0</v>
      </c>
      <c r="M120" s="1298"/>
      <c r="N120" s="2080"/>
      <c r="BX120" s="2205"/>
      <c r="BY120" s="917"/>
      <c r="BZ120" s="2276"/>
      <c r="CA120" s="2395">
        <v>1</v>
      </c>
      <c r="CB120" s="945"/>
      <c r="CC120" s="1935"/>
      <c r="CD120" s="2856">
        <f t="shared" si="23"/>
        <v>0</v>
      </c>
      <c r="CE120" s="2857"/>
      <c r="CF120" s="2085">
        <f t="shared" si="25"/>
        <v>0</v>
      </c>
      <c r="CG120" s="2086"/>
      <c r="CH120" s="2086"/>
      <c r="CI120" s="2086"/>
      <c r="CJ120" s="2086"/>
      <c r="CK120" s="2086"/>
      <c r="CL120" s="2086"/>
      <c r="CM120" s="2086"/>
      <c r="CN120" s="2085"/>
    </row>
    <row r="121" spans="1:92" x14ac:dyDescent="0.25">
      <c r="A121" s="1858">
        <f>'BP1'!A120</f>
        <v>0</v>
      </c>
      <c r="B121" s="1846">
        <f>'BP1'!B120</f>
        <v>0</v>
      </c>
      <c r="C121" s="17"/>
      <c r="D121" s="1860">
        <f>'BP1'!E121</f>
        <v>0</v>
      </c>
      <c r="E121" s="1808">
        <f>IF(AND($J$35=$J$36,$I$35&lt;7,$I$36&lt;7),$I$36-$I$35+1,IF(AND($J$35=$J$36,$I$35&lt;7,$I$36&gt;=7),7-$I$35,IF(AND($J$35=$J$36,$I$35&gt;=7,$I$36&gt;=7),$I$36-$I$35+1,IF(AND($J$36&gt;$J$35,$I$35&gt;=7,$I$36&gt;7),7-$I$35+12,IF(AND($J550&gt;$J$35,$I$35&lt;7,$I$36&gt;=7),7-$I$35,IF(AND($J$36&gt;$J$35,$I$35&gt;=7,$I$36&lt;7),12-$I$35+1+$I$36,IF(AND($J$36&gt;$J$35,$I$35&lt;7,$I$36&lt;7),7-$I$35,IF(AND($J$36&gt;$J$35,$I$35&gt;=7,$I$36&gt;=7),12-$I$35+7))))))))</f>
        <v>10</v>
      </c>
      <c r="F121" s="2361">
        <f>IF('Cover Sheet and Summary'!M4&gt;1,'BP1'!G120,0)</f>
        <v>0</v>
      </c>
      <c r="G121" s="1849">
        <f>E121/12*F121</f>
        <v>0</v>
      </c>
      <c r="H121" s="1849"/>
      <c r="I121" s="2398">
        <v>0</v>
      </c>
      <c r="J121" s="1851">
        <f>ROUNDDOWN(L121-I121,0)</f>
        <v>0</v>
      </c>
      <c r="K121" s="1872"/>
      <c r="L121" s="1613">
        <f>ROUNDDOWN((D121*E121*F121/12),0)</f>
        <v>0</v>
      </c>
      <c r="M121" s="1309"/>
      <c r="N121" s="34"/>
      <c r="U121"/>
      <c r="BX121" s="906"/>
      <c r="BY121" s="917"/>
      <c r="BZ121" s="2276"/>
      <c r="CA121" s="2395">
        <v>1</v>
      </c>
      <c r="CB121" s="945"/>
      <c r="CC121" s="1935"/>
      <c r="CD121" s="2856">
        <f t="shared" si="23"/>
        <v>0</v>
      </c>
      <c r="CE121" s="2857"/>
      <c r="CF121" s="2085">
        <f t="shared" si="25"/>
        <v>0</v>
      </c>
      <c r="CG121" s="913"/>
      <c r="CH121" s="913"/>
      <c r="CI121" s="913"/>
      <c r="CJ121" s="913"/>
      <c r="CK121" s="913"/>
      <c r="CL121" s="913"/>
      <c r="CM121" s="913"/>
      <c r="CN121" s="910"/>
    </row>
    <row r="122" spans="1:92" x14ac:dyDescent="0.25">
      <c r="A122" s="1587">
        <f>IF(I35&lt;&gt;7,A121,"")</f>
        <v>0</v>
      </c>
      <c r="B122" s="1282"/>
      <c r="C122" s="17"/>
      <c r="D122" s="1392">
        <f>IF($S$30=FALSE,D121,SUM(D121,(D121*'Cover Sheet and Summary'!$H$13/100)))</f>
        <v>0</v>
      </c>
      <c r="E122" s="1807">
        <f>IF(AND($J$36=$J$35,$I$35&gt;=7),0,IF(AND($J$36=$J$35,$I$36&lt;=12),$I$36-7+1,IF(AND($J$36=$J$35,$I$36-$I$35&lt;=6),0,IF(AND($J$36=$J$35,$I$36&lt;7),0,IF(AND($J$36=$J$35,$I$36&gt;=7),$I$36-7+1,IF(AND($J$36&gt;$J$35,$I$35&lt;7,$I$36&lt;7),12-7+$I$36+1,IF(AND($J$36&gt;$J$35,$I$35&lt;7,$I$36&gt;=7),$I$36-7+1,IF(AND($J$36&gt;$J$35,$I$35&gt;=7,$I$36&lt;7),0,IF(AND($J$36&gt;$J$35,$I$35&gt;=7,$I$36&gt;=7),$I$36-7+1)))))))))</f>
        <v>2</v>
      </c>
      <c r="F122" s="2289">
        <f>F121</f>
        <v>0</v>
      </c>
      <c r="G122" s="1294">
        <f>E122/12*F122</f>
        <v>0</v>
      </c>
      <c r="H122" s="1294"/>
      <c r="I122" s="2256">
        <v>0</v>
      </c>
      <c r="J122" s="1959">
        <f>ROUNDDOWN(L122-I122,0)</f>
        <v>0</v>
      </c>
      <c r="K122" s="1872"/>
      <c r="L122" s="1296">
        <f>ROUNDDOWN((D122*E122*F122/12),0)</f>
        <v>0</v>
      </c>
      <c r="M122" s="1298">
        <f>SUM(L121,L122)</f>
        <v>0</v>
      </c>
      <c r="N122" s="29"/>
      <c r="U122"/>
      <c r="BX122" s="720"/>
      <c r="BY122" s="917"/>
      <c r="BZ122" s="2276"/>
      <c r="CA122" s="2395">
        <v>1</v>
      </c>
      <c r="CB122" s="945"/>
      <c r="CC122" s="1935"/>
      <c r="CD122" s="2856">
        <f t="shared" si="23"/>
        <v>0</v>
      </c>
      <c r="CE122" s="2857"/>
      <c r="CF122" s="2085">
        <f t="shared" si="25"/>
        <v>0</v>
      </c>
      <c r="CG122" s="913"/>
      <c r="CH122" s="913"/>
      <c r="CI122" s="913"/>
      <c r="CJ122" s="913"/>
      <c r="CK122" s="913"/>
      <c r="CL122" s="913"/>
      <c r="CM122" s="913"/>
      <c r="CN122" s="910"/>
    </row>
    <row r="123" spans="1:92" s="38" customFormat="1" ht="15" customHeight="1" x14ac:dyDescent="0.25">
      <c r="A123" s="1588"/>
      <c r="B123" s="1964"/>
      <c r="C123" s="17"/>
      <c r="D123" s="2877" t="s">
        <v>40</v>
      </c>
      <c r="E123" s="2878"/>
      <c r="F123" s="2878"/>
      <c r="G123" s="2879"/>
      <c r="H123" s="1969"/>
      <c r="I123" s="1959">
        <f>ROUNDDOWN(SUM(I121,I122)*$B$126,0)</f>
        <v>0</v>
      </c>
      <c r="J123" s="1959">
        <f>ROUNDDOWN(SUM(J121,J122)*$B$126,0)</f>
        <v>0</v>
      </c>
      <c r="K123" s="1872"/>
      <c r="L123" s="1298">
        <f>ROUNDDOWN(SUM(L121,L122)*$B$126,0)</f>
        <v>0</v>
      </c>
      <c r="M123" s="1308"/>
      <c r="N123" s="330"/>
      <c r="BX123" s="243"/>
      <c r="BY123" s="917"/>
      <c r="BZ123" s="2276"/>
      <c r="CA123" s="2395">
        <v>1</v>
      </c>
      <c r="CB123" s="945"/>
      <c r="CC123" s="1935"/>
      <c r="CD123" s="2856">
        <f t="shared" si="23"/>
        <v>0</v>
      </c>
      <c r="CE123" s="2857"/>
      <c r="CF123" s="2085">
        <f t="shared" si="25"/>
        <v>0</v>
      </c>
      <c r="CG123" s="910"/>
      <c r="CH123" s="910"/>
      <c r="CI123" s="910"/>
      <c r="CJ123" s="910"/>
      <c r="CK123" s="910"/>
      <c r="CL123" s="910"/>
      <c r="CM123" s="910"/>
      <c r="CN123" s="910"/>
    </row>
    <row r="124" spans="1:92" x14ac:dyDescent="0.25">
      <c r="A124" s="934"/>
      <c r="B124" s="935"/>
      <c r="C124" s="936"/>
      <c r="D124" s="1010"/>
      <c r="E124" s="1010"/>
      <c r="F124" s="938"/>
      <c r="G124" s="935"/>
      <c r="H124" s="935"/>
      <c r="I124" s="937"/>
      <c r="J124" s="937"/>
      <c r="K124" s="1876"/>
      <c r="L124" s="939"/>
      <c r="M124" s="1011"/>
      <c r="N124" s="34"/>
      <c r="U124"/>
      <c r="BX124" s="243"/>
      <c r="BY124" s="917"/>
      <c r="BZ124" s="2276"/>
      <c r="CA124" s="2395">
        <v>1</v>
      </c>
      <c r="CB124" s="945"/>
      <c r="CC124" s="1935"/>
      <c r="CD124" s="2856">
        <f t="shared" si="23"/>
        <v>0</v>
      </c>
      <c r="CE124" s="2857"/>
      <c r="CF124" s="2085">
        <f t="shared" si="25"/>
        <v>0</v>
      </c>
      <c r="CG124" s="910"/>
      <c r="CH124" s="910"/>
      <c r="CI124" s="910"/>
      <c r="CJ124" s="910"/>
      <c r="CK124" s="910"/>
      <c r="CL124" s="910"/>
      <c r="CM124" s="910"/>
      <c r="CN124" s="910"/>
    </row>
    <row r="125" spans="1:92" x14ac:dyDescent="0.25">
      <c r="A125" s="1607" t="s">
        <v>17</v>
      </c>
      <c r="B125" s="1305"/>
      <c r="C125" s="1027"/>
      <c r="D125" s="1308"/>
      <c r="E125" s="1308"/>
      <c r="F125" s="1305"/>
      <c r="G125" s="1306">
        <f>SUM(G40:G122)</f>
        <v>0</v>
      </c>
      <c r="H125" s="2003"/>
      <c r="I125" s="1307">
        <f>SUM(I40,I41,I43,I44,I46,I47,I49,I50,I52,I53,I55,I56,I58,I59,I61,I62,I64,I65,I67,I68,I70,I71,I73,I74,I76,I77,I79,I80,I82,I83,I85,I86,I88,I89,I91,I92,I94,I95,I97,I98,I100,I101,I103,I104,I106,I107,I109,I110,I112,I113,I115,I116,I118,I119,I121,I122)</f>
        <v>0</v>
      </c>
      <c r="J125" s="1307">
        <f>SUM(J40,J41,J43,J44,J46,J47,J49,J50,J52,J53,J55,J56,J58,J59,J61,J62,J64,J65,J67,J68,J70,J71,J73,J74,J76,J77,J79,J80,J82,J83,J85,J86,J88,J89,J91,J92,J94,J95,J97,J98,J100,J101,J103,J104,J106,J107,J109,J110,J112,J113,J115,J116,J118,J119,J121,J122)</f>
        <v>0</v>
      </c>
      <c r="K125" s="1874"/>
      <c r="L125" s="1307">
        <f>SUM(L40,L41,L43,L44,L46,L47,L49,L50,L52,L53,L55,L56,L58,L59,L61,L62,L64,L65,L67,L68,L70,L71,L73,L74,L76,L77,L79,L80,L82,L83,L85,L86,L88,L89,L91,L92,L94,L95,L97,L98,L100,L101,L103,L104,L106,L107,L109,L110,L112,L113,L115,L116,L118,L119,L121,L122)</f>
        <v>0</v>
      </c>
      <c r="M125" s="1309"/>
      <c r="N125" s="34"/>
      <c r="U125"/>
      <c r="BX125" s="243"/>
      <c r="BY125" s="917"/>
      <c r="BZ125" s="2276"/>
      <c r="CA125" s="2395">
        <v>1</v>
      </c>
      <c r="CB125" s="945"/>
      <c r="CC125" s="1935"/>
      <c r="CD125" s="2856">
        <f t="shared" si="23"/>
        <v>0</v>
      </c>
      <c r="CE125" s="2857"/>
      <c r="CF125" s="2085">
        <f t="shared" si="25"/>
        <v>0</v>
      </c>
      <c r="CG125" s="913"/>
      <c r="CH125" s="913"/>
      <c r="CI125" s="913"/>
      <c r="CJ125" s="913"/>
      <c r="CK125" s="913"/>
      <c r="CL125" s="913"/>
      <c r="CM125" s="913"/>
      <c r="CN125" s="910"/>
    </row>
    <row r="126" spans="1:92" s="38" customFormat="1" ht="15.75" customHeight="1" thickBot="1" x14ac:dyDescent="0.3">
      <c r="A126" s="1593" t="s">
        <v>18</v>
      </c>
      <c r="B126" s="1806">
        <f>'BP1'!B125</f>
        <v>0.30070000000000002</v>
      </c>
      <c r="C126" s="941"/>
      <c r="D126" s="1308"/>
      <c r="E126" s="1308"/>
      <c r="F126" s="1311"/>
      <c r="G126" s="1311"/>
      <c r="H126" s="1311"/>
      <c r="I126" s="1312">
        <f>ROUNDDOWN(I125*$B$126,0)</f>
        <v>0</v>
      </c>
      <c r="J126" s="1312">
        <f>ROUNDDOWN(J125*$B$126,0)</f>
        <v>0</v>
      </c>
      <c r="K126" s="1875"/>
      <c r="L126" s="1312">
        <f>ROUNDDOWN(L125*$B$126,0)</f>
        <v>0</v>
      </c>
      <c r="M126" s="1308"/>
      <c r="N126" s="349"/>
      <c r="BX126" s="243"/>
      <c r="BY126" s="917"/>
      <c r="BZ126" s="2276"/>
      <c r="CA126" s="2395">
        <v>1</v>
      </c>
      <c r="CB126" s="945"/>
      <c r="CC126" s="1935"/>
      <c r="CD126" s="2856">
        <f t="shared" si="23"/>
        <v>0</v>
      </c>
      <c r="CE126" s="2857"/>
      <c r="CF126" s="2085">
        <f t="shared" si="25"/>
        <v>0</v>
      </c>
      <c r="CG126" s="913"/>
      <c r="CH126" s="913"/>
      <c r="CI126" s="913"/>
      <c r="CJ126" s="913"/>
      <c r="CK126" s="913"/>
      <c r="CL126" s="913"/>
      <c r="CM126" s="913"/>
      <c r="CN126" s="910"/>
    </row>
    <row r="127" spans="1:92" s="38" customFormat="1" ht="14.25" customHeight="1" thickTop="1" x14ac:dyDescent="0.25">
      <c r="A127" s="1592" t="s">
        <v>19</v>
      </c>
      <c r="B127" s="1305"/>
      <c r="C127" s="1027"/>
      <c r="D127" s="1308"/>
      <c r="E127" s="1308"/>
      <c r="F127" s="1308"/>
      <c r="G127" s="1308"/>
      <c r="H127" s="1308"/>
      <c r="I127" s="1313">
        <f t="shared" ref="I127:L127" si="26">SUM(I125:I126)</f>
        <v>0</v>
      </c>
      <c r="J127" s="1313">
        <f t="shared" si="26"/>
        <v>0</v>
      </c>
      <c r="K127" s="1874"/>
      <c r="L127" s="1314">
        <f t="shared" si="26"/>
        <v>0</v>
      </c>
      <c r="M127" s="1309"/>
      <c r="N127" s="330"/>
      <c r="BX127" s="243"/>
      <c r="BY127" s="917"/>
      <c r="BZ127" s="2276"/>
      <c r="CA127" s="2395">
        <v>1</v>
      </c>
      <c r="CB127" s="945"/>
      <c r="CC127" s="1935"/>
      <c r="CD127" s="2856">
        <f t="shared" si="23"/>
        <v>0</v>
      </c>
      <c r="CE127" s="2857"/>
      <c r="CF127" s="2085">
        <f t="shared" si="25"/>
        <v>0</v>
      </c>
      <c r="CG127" s="913"/>
      <c r="CH127" s="913"/>
      <c r="CI127" s="913"/>
      <c r="CJ127" s="913"/>
      <c r="CK127" s="913"/>
      <c r="CL127" s="913"/>
      <c r="CM127" s="913"/>
      <c r="CN127" s="910"/>
    </row>
    <row r="128" spans="1:92" x14ac:dyDescent="0.25">
      <c r="A128" s="942"/>
      <c r="B128" s="736"/>
      <c r="C128" s="17"/>
      <c r="D128" s="1012"/>
      <c r="E128" s="1010"/>
      <c r="F128" s="1018"/>
      <c r="G128" s="937"/>
      <c r="H128" s="937"/>
      <c r="I128" s="937"/>
      <c r="J128" s="937"/>
      <c r="K128" s="937"/>
      <c r="L128" s="1013"/>
      <c r="M128" s="943"/>
      <c r="N128" s="354"/>
      <c r="U128"/>
      <c r="BX128" s="243"/>
      <c r="BY128" s="917"/>
      <c r="BZ128" s="2276"/>
      <c r="CA128" s="2395">
        <v>1</v>
      </c>
      <c r="CB128" s="945"/>
      <c r="CC128" s="1935"/>
      <c r="CD128" s="2856">
        <f t="shared" si="23"/>
        <v>0</v>
      </c>
      <c r="CE128" s="2857"/>
      <c r="CF128" s="2085">
        <f t="shared" si="25"/>
        <v>0</v>
      </c>
      <c r="CG128" s="913"/>
      <c r="CH128" s="913"/>
      <c r="CI128" s="913"/>
      <c r="CJ128" s="913"/>
      <c r="CK128" s="913"/>
      <c r="CL128" s="913"/>
      <c r="CM128" s="913"/>
      <c r="CN128" s="910"/>
    </row>
    <row r="129" spans="1:93" s="165" customFormat="1" ht="16.5" customHeight="1" x14ac:dyDescent="0.25">
      <c r="A129" s="1594" t="s">
        <v>142</v>
      </c>
      <c r="B129" s="1280" t="s">
        <v>140</v>
      </c>
      <c r="C129" s="17"/>
      <c r="D129" s="275" t="s">
        <v>39</v>
      </c>
      <c r="E129" s="2193" t="s">
        <v>317</v>
      </c>
      <c r="F129" s="2198" t="s">
        <v>316</v>
      </c>
      <c r="G129" s="2188"/>
      <c r="H129" s="1964"/>
      <c r="I129" s="1322"/>
      <c r="J129" s="1322"/>
      <c r="K129" s="1322"/>
      <c r="L129" s="1286"/>
      <c r="M129" s="1308"/>
      <c r="N129" s="331"/>
      <c r="BX129" s="243"/>
      <c r="BY129" s="917"/>
      <c r="BZ129" s="2276"/>
      <c r="CA129" s="2395">
        <v>1</v>
      </c>
      <c r="CB129" s="945"/>
      <c r="CC129" s="1935"/>
      <c r="CD129" s="2856">
        <f t="shared" si="23"/>
        <v>0</v>
      </c>
      <c r="CE129" s="2857"/>
      <c r="CF129" s="2085">
        <f t="shared" si="25"/>
        <v>0</v>
      </c>
      <c r="CG129" s="913"/>
      <c r="CH129" s="913"/>
      <c r="CI129" s="913"/>
      <c r="CJ129" s="913"/>
      <c r="CK129" s="913"/>
      <c r="CL129" s="913"/>
      <c r="CM129" s="913"/>
      <c r="CN129" s="910"/>
    </row>
    <row r="130" spans="1:93" s="165" customFormat="1" ht="16.5" customHeight="1" x14ac:dyDescent="0.25">
      <c r="A130" s="1594"/>
      <c r="B130" s="1280"/>
      <c r="C130" s="17"/>
      <c r="D130" s="329"/>
      <c r="E130" s="2194"/>
      <c r="F130" s="2286" t="s">
        <v>318</v>
      </c>
      <c r="G130" s="2090"/>
      <c r="H130" s="1322"/>
      <c r="I130" s="1322"/>
      <c r="J130" s="1322"/>
      <c r="K130" s="1322"/>
      <c r="L130" s="1308"/>
      <c r="M130" s="1308"/>
      <c r="N130" s="331"/>
      <c r="BX130" s="243"/>
      <c r="BY130" s="917"/>
      <c r="BZ130" s="2276"/>
      <c r="CA130" s="2395">
        <v>1</v>
      </c>
      <c r="CB130" s="945"/>
      <c r="CC130" s="1935"/>
      <c r="CD130" s="2856">
        <f t="shared" si="23"/>
        <v>0</v>
      </c>
      <c r="CE130" s="2857"/>
      <c r="CF130" s="2085">
        <f t="shared" si="25"/>
        <v>0</v>
      </c>
      <c r="CG130" s="897"/>
      <c r="CH130" s="897"/>
      <c r="CI130" s="897"/>
      <c r="CJ130" s="897"/>
      <c r="CK130" s="897"/>
      <c r="CL130" s="897"/>
      <c r="CM130" s="897"/>
      <c r="CN130" s="910"/>
    </row>
    <row r="131" spans="1:93" x14ac:dyDescent="0.25">
      <c r="A131" s="1958">
        <f>'BP1'!A130</f>
        <v>0</v>
      </c>
      <c r="B131" s="933">
        <f>'BP1'!B130</f>
        <v>0</v>
      </c>
      <c r="C131" s="1028"/>
      <c r="D131" s="879">
        <f>'BP1'!D130</f>
        <v>0</v>
      </c>
      <c r="E131" s="2411">
        <v>0</v>
      </c>
      <c r="F131" s="2285">
        <v>0</v>
      </c>
      <c r="G131" s="2189"/>
      <c r="H131" s="1321"/>
      <c r="I131" s="904">
        <v>0</v>
      </c>
      <c r="J131" s="1295">
        <f t="shared" ref="J131:J136" si="27">ROUNDDOWN(L131-I131,0)</f>
        <v>0</v>
      </c>
      <c r="K131" s="1300"/>
      <c r="L131" s="2197">
        <f>ROUNDDOWN(F131*E131,0)</f>
        <v>0</v>
      </c>
      <c r="M131" s="2075"/>
      <c r="N131" s="332"/>
      <c r="P131" s="2"/>
      <c r="U131"/>
      <c r="BX131" s="1003"/>
      <c r="BY131" s="917"/>
      <c r="BZ131" s="2276"/>
      <c r="CA131" s="2395">
        <v>1</v>
      </c>
      <c r="CB131" s="945"/>
      <c r="CC131" s="1935"/>
      <c r="CD131" s="2856">
        <f t="shared" si="23"/>
        <v>0</v>
      </c>
      <c r="CE131" s="2857"/>
      <c r="CF131" s="2085">
        <f t="shared" si="25"/>
        <v>0</v>
      </c>
      <c r="CG131" s="913"/>
      <c r="CH131" s="913"/>
      <c r="CI131" s="913"/>
      <c r="CJ131" s="913"/>
      <c r="CK131" s="913"/>
      <c r="CL131" s="913"/>
      <c r="CM131" s="913"/>
      <c r="CN131" s="910"/>
    </row>
    <row r="132" spans="1:93" s="165" customFormat="1" ht="14.25" customHeight="1" x14ac:dyDescent="0.25">
      <c r="A132" s="2412">
        <f>'BP1'!A131</f>
        <v>0</v>
      </c>
      <c r="B132" s="933">
        <f>'BP1'!B131</f>
        <v>0</v>
      </c>
      <c r="C132" s="1028"/>
      <c r="D132" s="879">
        <f>'BP1'!D131</f>
        <v>0</v>
      </c>
      <c r="E132" s="2413"/>
      <c r="F132" s="2285">
        <f t="shared" ref="F132:F136" si="28">D132</f>
        <v>0</v>
      </c>
      <c r="G132" s="2189"/>
      <c r="H132" s="1321"/>
      <c r="I132" s="904">
        <v>0</v>
      </c>
      <c r="J132" s="1595">
        <f t="shared" si="27"/>
        <v>0</v>
      </c>
      <c r="K132" s="1307"/>
      <c r="L132" s="2197">
        <f t="shared" ref="L132:L136" si="29">ROUNDDOWN(F132*E132,0)</f>
        <v>0</v>
      </c>
      <c r="M132" s="1839"/>
      <c r="N132" s="331"/>
      <c r="BX132" s="1003"/>
      <c r="BY132" s="917"/>
      <c r="BZ132" s="2276"/>
      <c r="CA132" s="2395">
        <v>1</v>
      </c>
      <c r="CB132" s="945"/>
      <c r="CC132" s="1229"/>
      <c r="CD132" s="2856">
        <f t="shared" si="23"/>
        <v>0</v>
      </c>
      <c r="CE132" s="2857"/>
      <c r="CF132" s="2085">
        <f t="shared" si="25"/>
        <v>0</v>
      </c>
      <c r="CG132" s="910"/>
      <c r="CH132" s="910"/>
      <c r="CI132" s="910"/>
      <c r="CJ132" s="910"/>
      <c r="CK132" s="910"/>
      <c r="CL132" s="910"/>
      <c r="CM132" s="910"/>
      <c r="CN132" s="910"/>
    </row>
    <row r="133" spans="1:93" s="165" customFormat="1" ht="16.5" customHeight="1" x14ac:dyDescent="0.25">
      <c r="A133" s="1958">
        <f>'BP1'!A132</f>
        <v>0</v>
      </c>
      <c r="B133" s="933">
        <f>'BP1'!B132</f>
        <v>0</v>
      </c>
      <c r="C133" s="1028"/>
      <c r="D133" s="879">
        <f>'BP1'!D132</f>
        <v>0</v>
      </c>
      <c r="E133" s="2411"/>
      <c r="F133" s="2285">
        <f t="shared" si="28"/>
        <v>0</v>
      </c>
      <c r="G133" s="2189"/>
      <c r="H133" s="1321"/>
      <c r="I133" s="904">
        <v>0</v>
      </c>
      <c r="J133" s="1595">
        <f t="shared" si="27"/>
        <v>0</v>
      </c>
      <c r="K133" s="1596"/>
      <c r="L133" s="2197">
        <f t="shared" si="29"/>
        <v>0</v>
      </c>
      <c r="M133" s="2075"/>
      <c r="N133" s="331"/>
      <c r="BX133" s="1003"/>
      <c r="BY133" s="917"/>
      <c r="BZ133" s="2276"/>
      <c r="CA133" s="2395">
        <v>1</v>
      </c>
      <c r="CB133" s="945"/>
      <c r="CC133" s="1935"/>
      <c r="CD133" s="2856">
        <f t="shared" si="23"/>
        <v>0</v>
      </c>
      <c r="CE133" s="2857"/>
      <c r="CF133" s="2085">
        <f t="shared" si="25"/>
        <v>0</v>
      </c>
      <c r="CG133" s="910"/>
      <c r="CH133" s="910"/>
      <c r="CI133" s="910"/>
      <c r="CJ133" s="910"/>
      <c r="CK133" s="910"/>
      <c r="CL133" s="910"/>
      <c r="CM133" s="910"/>
      <c r="CN133" s="910"/>
    </row>
    <row r="134" spans="1:93" x14ac:dyDescent="0.25">
      <c r="A134" s="2412">
        <f>'BP1'!A133</f>
        <v>0</v>
      </c>
      <c r="B134" s="933">
        <f>'BP1'!B133</f>
        <v>0</v>
      </c>
      <c r="C134" s="1028"/>
      <c r="D134" s="879">
        <f>'BP1'!D133</f>
        <v>0</v>
      </c>
      <c r="E134" s="2413"/>
      <c r="F134" s="2285">
        <f>D134</f>
        <v>0</v>
      </c>
      <c r="G134" s="2189"/>
      <c r="H134" s="1321"/>
      <c r="I134" s="904">
        <v>0</v>
      </c>
      <c r="J134" s="1595">
        <f t="shared" si="27"/>
        <v>0</v>
      </c>
      <c r="K134" s="1307"/>
      <c r="L134" s="2197">
        <f t="shared" si="29"/>
        <v>0</v>
      </c>
      <c r="M134" s="1839"/>
      <c r="N134" s="332"/>
      <c r="U134"/>
      <c r="BX134" s="1003"/>
      <c r="BY134" s="917"/>
      <c r="BZ134" s="2276"/>
      <c r="CA134" s="2395">
        <v>1</v>
      </c>
      <c r="CB134" s="945"/>
      <c r="CC134" s="1935"/>
      <c r="CD134" s="2856">
        <f t="shared" si="23"/>
        <v>0</v>
      </c>
      <c r="CE134" s="2857"/>
      <c r="CF134" s="2085">
        <f t="shared" si="25"/>
        <v>0</v>
      </c>
      <c r="CG134" s="910"/>
      <c r="CH134" s="910"/>
      <c r="CI134" s="910"/>
      <c r="CJ134" s="910"/>
      <c r="CK134" s="910"/>
      <c r="CL134" s="910"/>
      <c r="CM134" s="910"/>
      <c r="CN134" s="910"/>
    </row>
    <row r="135" spans="1:93" s="167" customFormat="1" ht="15" customHeight="1" x14ac:dyDescent="0.25">
      <c r="A135" s="1958">
        <f>'BP1'!A134</f>
        <v>0</v>
      </c>
      <c r="B135" s="945">
        <f>'BP1'!B134</f>
        <v>0</v>
      </c>
      <c r="C135" s="1029"/>
      <c r="D135" s="879">
        <f>'BP1'!D134</f>
        <v>0</v>
      </c>
      <c r="E135" s="2411"/>
      <c r="F135" s="2285">
        <f t="shared" si="28"/>
        <v>0</v>
      </c>
      <c r="G135" s="2189"/>
      <c r="H135" s="1321"/>
      <c r="I135" s="904">
        <v>0</v>
      </c>
      <c r="J135" s="1595">
        <f t="shared" si="27"/>
        <v>0</v>
      </c>
      <c r="K135" s="1596"/>
      <c r="L135" s="2197">
        <f t="shared" si="29"/>
        <v>0</v>
      </c>
      <c r="M135" s="2075"/>
      <c r="N135" s="331"/>
      <c r="BX135" s="243"/>
      <c r="BY135" s="917"/>
      <c r="BZ135" s="2276"/>
      <c r="CA135" s="2395">
        <v>1</v>
      </c>
      <c r="CB135" s="945"/>
      <c r="CC135" s="1935"/>
      <c r="CD135" s="2856">
        <f t="shared" si="23"/>
        <v>0</v>
      </c>
      <c r="CE135" s="2857"/>
      <c r="CF135" s="2085">
        <f t="shared" si="25"/>
        <v>0</v>
      </c>
      <c r="CG135" s="910"/>
      <c r="CH135" s="910"/>
      <c r="CI135" s="910"/>
      <c r="CJ135" s="910"/>
      <c r="CK135" s="910"/>
      <c r="CL135" s="910"/>
      <c r="CM135" s="910"/>
      <c r="CN135" s="910"/>
    </row>
    <row r="136" spans="1:93" s="167" customFormat="1" ht="13.5" customHeight="1" x14ac:dyDescent="0.25">
      <c r="A136" s="2412">
        <f>'BP1'!A135</f>
        <v>0</v>
      </c>
      <c r="B136" s="2284">
        <f>'BP1'!B135</f>
        <v>0</v>
      </c>
      <c r="C136" s="1029"/>
      <c r="D136" s="879">
        <f>'BP1'!D135</f>
        <v>0</v>
      </c>
      <c r="E136" s="2413"/>
      <c r="F136" s="2285">
        <f t="shared" si="28"/>
        <v>0</v>
      </c>
      <c r="G136" s="2189"/>
      <c r="H136" s="1321"/>
      <c r="I136" s="904">
        <v>0</v>
      </c>
      <c r="J136" s="1595">
        <f t="shared" si="27"/>
        <v>0</v>
      </c>
      <c r="K136" s="1307"/>
      <c r="L136" s="2197">
        <f t="shared" si="29"/>
        <v>0</v>
      </c>
      <c r="M136" s="1839"/>
      <c r="N136" s="331"/>
      <c r="BX136" s="1004"/>
      <c r="BY136" s="917"/>
      <c r="BZ136" s="2276"/>
      <c r="CA136" s="2395">
        <v>1</v>
      </c>
      <c r="CB136" s="945"/>
      <c r="CC136" s="1935"/>
      <c r="CD136" s="2856">
        <f t="shared" si="23"/>
        <v>0</v>
      </c>
      <c r="CE136" s="2857"/>
      <c r="CF136" s="2085">
        <f t="shared" si="25"/>
        <v>0</v>
      </c>
      <c r="CG136" s="910"/>
      <c r="CH136" s="910"/>
      <c r="CI136" s="910"/>
      <c r="CJ136" s="910"/>
      <c r="CK136" s="910"/>
      <c r="CL136" s="910"/>
      <c r="CM136" s="910"/>
      <c r="CN136" s="910"/>
    </row>
    <row r="137" spans="1:93" ht="15.75" thickBot="1" x14ac:dyDescent="0.3">
      <c r="A137" s="942"/>
      <c r="B137" s="736"/>
      <c r="C137" s="17"/>
      <c r="D137" s="948"/>
      <c r="E137" s="948"/>
      <c r="F137" s="948"/>
      <c r="G137" s="948"/>
      <c r="H137" s="948"/>
      <c r="I137" s="947"/>
      <c r="J137" s="970"/>
      <c r="K137" s="948"/>
      <c r="L137" s="963"/>
      <c r="M137" s="948"/>
      <c r="N137" s="333"/>
      <c r="U137"/>
      <c r="BX137" s="2832" t="s">
        <v>217</v>
      </c>
      <c r="BY137" s="2833"/>
      <c r="BZ137" s="2833"/>
      <c r="CA137" s="2833"/>
      <c r="CB137" s="2833"/>
      <c r="CC137" s="2834"/>
      <c r="CD137" s="2939">
        <f>ROUNDDOWN(SUM(CD85:CD136),0)</f>
        <v>0</v>
      </c>
      <c r="CE137" s="2940"/>
      <c r="CF137" s="910">
        <f>SUM(CF85:CF136)</f>
        <v>0</v>
      </c>
      <c r="CG137" s="910"/>
      <c r="CH137" s="910"/>
      <c r="CI137" s="910"/>
      <c r="CJ137" s="910"/>
      <c r="CK137" s="910"/>
      <c r="CL137" s="910"/>
      <c r="CM137" s="910"/>
    </row>
    <row r="138" spans="1:93" s="165" customFormat="1" ht="13.5" customHeight="1" thickBot="1" x14ac:dyDescent="0.3">
      <c r="A138" s="1592" t="s">
        <v>48</v>
      </c>
      <c r="B138" s="1305"/>
      <c r="C138" s="1027"/>
      <c r="D138" s="1308"/>
      <c r="E138" s="1308"/>
      <c r="F138" s="1308"/>
      <c r="G138" s="1308"/>
      <c r="H138" s="1308"/>
      <c r="I138" s="1307">
        <f>SUM(I129:I136)</f>
        <v>0</v>
      </c>
      <c r="J138" s="1307">
        <f>SUM(J129:J136)</f>
        <v>0</v>
      </c>
      <c r="K138" s="1308"/>
      <c r="L138" s="1307">
        <f>SUM(L129:L136)</f>
        <v>0</v>
      </c>
      <c r="M138" s="1308"/>
      <c r="N138" s="331"/>
      <c r="BX138" s="910"/>
      <c r="BY138" s="910"/>
      <c r="BZ138" s="2085"/>
      <c r="CA138" s="2280"/>
      <c r="CB138" s="910"/>
      <c r="CC138" s="910"/>
      <c r="CD138" s="910"/>
      <c r="CE138" s="910"/>
      <c r="CF138" s="910"/>
      <c r="CG138" s="910"/>
      <c r="CH138" s="910"/>
      <c r="CI138" s="910"/>
      <c r="CJ138" s="910"/>
      <c r="CK138" s="910"/>
      <c r="CL138" s="910"/>
      <c r="CM138" s="910"/>
    </row>
    <row r="139" spans="1:93" ht="15.75" thickBot="1" x14ac:dyDescent="0.3">
      <c r="A139" s="1593" t="s">
        <v>40</v>
      </c>
      <c r="B139" s="1805">
        <f>'BP1'!B138</f>
        <v>7.5499999999999998E-2</v>
      </c>
      <c r="C139" s="1027"/>
      <c r="D139" s="1308"/>
      <c r="E139" s="1308"/>
      <c r="F139" s="1308"/>
      <c r="G139" s="1308"/>
      <c r="H139" s="1308"/>
      <c r="I139" s="1312">
        <f>ROUNDDOWN(SUM(I129:I136)*$B$139,0)</f>
        <v>0</v>
      </c>
      <c r="J139" s="1312">
        <f>ROUNDDOWN(SUM(J129:J136)*$B$139,0)</f>
        <v>0</v>
      </c>
      <c r="K139" s="1308"/>
      <c r="L139" s="1312">
        <f>SUM(I139:J139)</f>
        <v>0</v>
      </c>
      <c r="M139" s="1308"/>
      <c r="N139" s="20"/>
      <c r="U139"/>
      <c r="BX139" s="1008" t="s">
        <v>28</v>
      </c>
      <c r="BY139" s="2275" t="s">
        <v>63</v>
      </c>
      <c r="BZ139" s="2275" t="s">
        <v>319</v>
      </c>
      <c r="CA139" s="2385" t="s">
        <v>341</v>
      </c>
      <c r="CB139" s="2344" t="s">
        <v>212</v>
      </c>
      <c r="CC139" s="2344" t="s">
        <v>305</v>
      </c>
      <c r="CD139" s="2344" t="s">
        <v>96</v>
      </c>
      <c r="CE139" s="2862" t="s">
        <v>65</v>
      </c>
      <c r="CF139" s="2863"/>
      <c r="CG139" s="2825" t="s">
        <v>15</v>
      </c>
      <c r="CH139" s="2826"/>
      <c r="CI139" s="910"/>
      <c r="CJ139" s="910"/>
      <c r="CK139" s="910"/>
      <c r="CL139" s="910"/>
      <c r="CM139" s="910"/>
      <c r="CN139" s="910"/>
      <c r="CO139" s="910"/>
    </row>
    <row r="140" spans="1:93" ht="15" customHeight="1" thickTop="1" x14ac:dyDescent="0.25">
      <c r="A140" s="1592" t="s">
        <v>49</v>
      </c>
      <c r="B140" s="1305"/>
      <c r="C140" s="1027"/>
      <c r="D140" s="1308"/>
      <c r="E140" s="1308"/>
      <c r="F140" s="1308"/>
      <c r="G140" s="1308"/>
      <c r="H140" s="1308"/>
      <c r="I140" s="1307">
        <f t="shared" ref="I140:L140" si="30">SUM(I138:I139)</f>
        <v>0</v>
      </c>
      <c r="J140" s="1315">
        <f t="shared" si="30"/>
        <v>0</v>
      </c>
      <c r="K140" s="1308"/>
      <c r="L140" s="1307">
        <f t="shared" si="30"/>
        <v>0</v>
      </c>
      <c r="M140" s="1308"/>
      <c r="N140" s="20"/>
      <c r="U140"/>
      <c r="BX140" s="2084" t="s">
        <v>91</v>
      </c>
      <c r="BY140" s="905"/>
      <c r="BZ140" s="905"/>
      <c r="CA140" s="2395">
        <v>1</v>
      </c>
      <c r="CB140" s="901"/>
      <c r="CC140" s="901"/>
      <c r="CD140" s="901"/>
      <c r="CE140" s="2858">
        <v>0.61</v>
      </c>
      <c r="CF140" s="2859"/>
      <c r="CG140" s="2937">
        <f t="shared" ref="CG140:CG152" si="31">ROUNDDOWN(CB140*CC140*CD140*CE140*CA140,0)</f>
        <v>0</v>
      </c>
      <c r="CH140" s="2938"/>
      <c r="CI140" s="910">
        <f t="shared" ref="CI140:CI152" si="32">IF(BZ140="Evaluation",CH140,0)</f>
        <v>0</v>
      </c>
      <c r="CJ140" s="910"/>
      <c r="CK140" s="910"/>
      <c r="CL140" s="910"/>
      <c r="CM140" s="910"/>
      <c r="CN140" s="910"/>
      <c r="CO140" s="910"/>
    </row>
    <row r="141" spans="1:93" x14ac:dyDescent="0.25">
      <c r="A141" s="981"/>
      <c r="B141" s="985"/>
      <c r="C141" s="1030"/>
      <c r="D141" s="948"/>
      <c r="E141" s="948"/>
      <c r="F141" s="948"/>
      <c r="G141" s="948"/>
      <c r="H141" s="948"/>
      <c r="I141" s="947"/>
      <c r="J141" s="970"/>
      <c r="K141" s="948"/>
      <c r="L141" s="1017"/>
      <c r="M141" s="948"/>
      <c r="N141" s="328"/>
      <c r="P141" s="2"/>
      <c r="U141"/>
      <c r="BX141" s="2084" t="s">
        <v>92</v>
      </c>
      <c r="BY141" s="905"/>
      <c r="BZ141" s="905"/>
      <c r="CA141" s="2395">
        <v>1</v>
      </c>
      <c r="CB141" s="901"/>
      <c r="CC141" s="901"/>
      <c r="CD141" s="901"/>
      <c r="CE141" s="2858">
        <v>0.17</v>
      </c>
      <c r="CF141" s="2859"/>
      <c r="CG141" s="2937">
        <f t="shared" si="31"/>
        <v>0</v>
      </c>
      <c r="CH141" s="2938"/>
      <c r="CI141" s="2085">
        <f t="shared" si="32"/>
        <v>0</v>
      </c>
      <c r="CJ141" s="910"/>
      <c r="CK141" s="920"/>
      <c r="CL141" s="910"/>
      <c r="CM141" s="910"/>
      <c r="CN141" s="910"/>
      <c r="CO141" s="910"/>
    </row>
    <row r="142" spans="1:93" x14ac:dyDescent="0.25">
      <c r="A142" s="1592" t="s">
        <v>20</v>
      </c>
      <c r="B142" s="1324"/>
      <c r="C142" s="1031"/>
      <c r="D142" s="1308"/>
      <c r="E142" s="1308"/>
      <c r="F142" s="1308"/>
      <c r="G142" s="1308"/>
      <c r="H142" s="1308"/>
      <c r="I142" s="1307">
        <f>SUM(I125,I138)</f>
        <v>0</v>
      </c>
      <c r="J142" s="1307">
        <f>SUM(J125,J138)</f>
        <v>0</v>
      </c>
      <c r="K142" s="1308"/>
      <c r="L142" s="1307">
        <f>SUM(I142,J142)</f>
        <v>0</v>
      </c>
      <c r="M142" s="1308"/>
      <c r="N142" s="328">
        <v>0</v>
      </c>
      <c r="U142"/>
      <c r="BX142" s="2084" t="s">
        <v>98</v>
      </c>
      <c r="BY142" s="905"/>
      <c r="BZ142" s="905"/>
      <c r="CA142" s="2395">
        <v>1</v>
      </c>
      <c r="CB142" s="901"/>
      <c r="CC142" s="901"/>
      <c r="CD142" s="901"/>
      <c r="CE142" s="2858">
        <v>0.28999999999999998</v>
      </c>
      <c r="CF142" s="2859"/>
      <c r="CG142" s="2937">
        <f t="shared" si="31"/>
        <v>0</v>
      </c>
      <c r="CH142" s="2938"/>
      <c r="CI142" s="2085">
        <f t="shared" si="32"/>
        <v>0</v>
      </c>
      <c r="CJ142" s="918"/>
      <c r="CK142" s="918"/>
      <c r="CL142" s="918"/>
      <c r="CM142" s="918"/>
      <c r="CN142" s="918"/>
      <c r="CO142" s="910"/>
    </row>
    <row r="143" spans="1:93" x14ac:dyDescent="0.25">
      <c r="A143" s="1592" t="s">
        <v>21</v>
      </c>
      <c r="B143" s="1324"/>
      <c r="C143" s="1031"/>
      <c r="D143" s="1308"/>
      <c r="E143" s="1308"/>
      <c r="F143" s="1308"/>
      <c r="G143" s="1308"/>
      <c r="H143" s="1308"/>
      <c r="I143" s="1307">
        <f>SUM(I126,I139)</f>
        <v>0</v>
      </c>
      <c r="J143" s="1307">
        <f>SUM(J126,J139)</f>
        <v>0</v>
      </c>
      <c r="K143" s="1308"/>
      <c r="L143" s="1313">
        <f>SUM(I143,J143)</f>
        <v>0</v>
      </c>
      <c r="M143" s="1308"/>
      <c r="N143" s="328"/>
      <c r="U143"/>
      <c r="BX143" s="2084" t="s">
        <v>99</v>
      </c>
      <c r="BY143" s="905"/>
      <c r="BZ143" s="905"/>
      <c r="CA143" s="2395">
        <v>1</v>
      </c>
      <c r="CB143" s="901"/>
      <c r="CC143" s="901"/>
      <c r="CD143" s="901"/>
      <c r="CE143" s="2858">
        <v>0.51</v>
      </c>
      <c r="CF143" s="2859"/>
      <c r="CG143" s="2937">
        <f t="shared" si="31"/>
        <v>0</v>
      </c>
      <c r="CH143" s="2938"/>
      <c r="CI143" s="2085">
        <f t="shared" si="32"/>
        <v>0</v>
      </c>
      <c r="CJ143" s="910"/>
      <c r="CK143" s="910"/>
      <c r="CL143" s="910"/>
      <c r="CM143" s="910"/>
      <c r="CN143" s="910"/>
      <c r="CO143" s="910"/>
    </row>
    <row r="144" spans="1:93" x14ac:dyDescent="0.25">
      <c r="A144" s="982"/>
      <c r="B144" s="987"/>
      <c r="C144" s="1032"/>
      <c r="D144" s="938"/>
      <c r="E144" s="938"/>
      <c r="F144" s="938"/>
      <c r="G144" s="938"/>
      <c r="H144" s="938"/>
      <c r="I144" s="937"/>
      <c r="J144" s="937"/>
      <c r="K144" s="937"/>
      <c r="L144" s="1033"/>
      <c r="M144" s="938"/>
      <c r="N144" s="328"/>
      <c r="U144"/>
      <c r="BX144" s="2084" t="s">
        <v>214</v>
      </c>
      <c r="BY144" s="905"/>
      <c r="BZ144" s="905"/>
      <c r="CA144" s="2395">
        <v>1</v>
      </c>
      <c r="CB144" s="901"/>
      <c r="CC144" s="901"/>
      <c r="CD144" s="901"/>
      <c r="CE144" s="2858">
        <v>0.11</v>
      </c>
      <c r="CF144" s="2859"/>
      <c r="CG144" s="2937">
        <f t="shared" si="31"/>
        <v>0</v>
      </c>
      <c r="CH144" s="2938"/>
      <c r="CI144" s="2085">
        <f t="shared" si="32"/>
        <v>0</v>
      </c>
      <c r="CJ144" s="910"/>
      <c r="CK144" s="910"/>
      <c r="CL144" s="910"/>
      <c r="CM144" s="910"/>
      <c r="CN144" s="910"/>
      <c r="CO144" s="910"/>
    </row>
    <row r="145" spans="1:94" ht="15.75" thickBot="1" x14ac:dyDescent="0.3">
      <c r="A145" s="1597"/>
      <c r="B145" s="1331"/>
      <c r="C145" s="1030"/>
      <c r="D145" s="944"/>
      <c r="E145" s="1322"/>
      <c r="F145" s="1322"/>
      <c r="G145" s="1322"/>
      <c r="H145" s="1322"/>
      <c r="I145" s="1332"/>
      <c r="J145" s="1332"/>
      <c r="K145" s="1322"/>
      <c r="L145" s="1308"/>
      <c r="M145" s="1322"/>
      <c r="N145" s="328"/>
      <c r="U145"/>
      <c r="BX145" s="2084" t="s">
        <v>214</v>
      </c>
      <c r="BY145" s="905"/>
      <c r="BZ145" s="905"/>
      <c r="CA145" s="2395">
        <v>1</v>
      </c>
      <c r="CB145" s="901"/>
      <c r="CC145" s="901"/>
      <c r="CD145" s="901"/>
      <c r="CE145" s="2858">
        <v>0.16</v>
      </c>
      <c r="CF145" s="2859"/>
      <c r="CG145" s="2937">
        <f t="shared" si="31"/>
        <v>0</v>
      </c>
      <c r="CH145" s="2938"/>
      <c r="CI145" s="2085">
        <f t="shared" si="32"/>
        <v>0</v>
      </c>
      <c r="CJ145" s="910"/>
      <c r="CK145" s="910"/>
      <c r="CL145" s="910"/>
      <c r="CM145" s="910"/>
      <c r="CN145" s="910"/>
      <c r="CO145" s="910"/>
    </row>
    <row r="146" spans="1:94" ht="14.25" customHeight="1" thickBot="1" x14ac:dyDescent="0.3">
      <c r="A146" s="1286"/>
      <c r="B146" s="1331"/>
      <c r="C146" s="1034"/>
      <c r="D146" s="989"/>
      <c r="E146" s="2894" t="s">
        <v>164</v>
      </c>
      <c r="F146" s="2895"/>
      <c r="G146" s="2896"/>
      <c r="H146" s="2004"/>
      <c r="I146" s="1333">
        <f>SUM(I142,I143)</f>
        <v>0</v>
      </c>
      <c r="J146" s="1334">
        <f>SUM(J142,J143)</f>
        <v>0</v>
      </c>
      <c r="K146" s="1322"/>
      <c r="L146" s="1335">
        <f>SUM(I146,J146)</f>
        <v>0</v>
      </c>
      <c r="M146" s="1603"/>
      <c r="N146" s="334"/>
      <c r="U146"/>
      <c r="BX146" s="2084" t="s">
        <v>93</v>
      </c>
      <c r="BY146" s="905"/>
      <c r="BZ146" s="905"/>
      <c r="CA146" s="2395">
        <v>1</v>
      </c>
      <c r="CB146" s="901"/>
      <c r="CC146" s="901"/>
      <c r="CD146" s="901"/>
      <c r="CE146" s="2858">
        <v>17.5</v>
      </c>
      <c r="CF146" s="2859"/>
      <c r="CG146" s="2937">
        <f t="shared" si="31"/>
        <v>0</v>
      </c>
      <c r="CH146" s="2938"/>
      <c r="CI146" s="2085">
        <f t="shared" si="32"/>
        <v>0</v>
      </c>
      <c r="CJ146" s="910"/>
      <c r="CK146" s="910"/>
      <c r="CL146" s="910"/>
      <c r="CM146" s="910"/>
      <c r="CN146" s="910"/>
      <c r="CO146" s="910"/>
    </row>
    <row r="147" spans="1:94" ht="15" customHeight="1" x14ac:dyDescent="0.25">
      <c r="A147" s="1827"/>
      <c r="B147" s="1327"/>
      <c r="C147" s="954"/>
      <c r="D147" s="955"/>
      <c r="E147" s="1336"/>
      <c r="F147" s="1336"/>
      <c r="G147" s="1336"/>
      <c r="H147" s="1336"/>
      <c r="I147" s="1336"/>
      <c r="J147" s="1336"/>
      <c r="K147" s="1336"/>
      <c r="L147" s="1308"/>
      <c r="M147" s="1336"/>
      <c r="N147" s="334"/>
      <c r="U147"/>
      <c r="BX147" s="2084" t="s">
        <v>218</v>
      </c>
      <c r="BY147" s="905"/>
      <c r="BZ147" s="905"/>
      <c r="CA147" s="2395">
        <v>1</v>
      </c>
      <c r="CB147" s="901"/>
      <c r="CC147" s="901"/>
      <c r="CD147" s="901"/>
      <c r="CE147" s="2858">
        <v>0.25</v>
      </c>
      <c r="CF147" s="2859"/>
      <c r="CG147" s="2937">
        <f t="shared" si="31"/>
        <v>0</v>
      </c>
      <c r="CH147" s="2938"/>
      <c r="CI147" s="2085">
        <f t="shared" si="32"/>
        <v>0</v>
      </c>
      <c r="CJ147" s="910"/>
      <c r="CK147" s="910"/>
      <c r="CL147" s="910"/>
      <c r="CM147" s="910"/>
      <c r="CN147" s="910"/>
      <c r="CO147" s="910"/>
    </row>
    <row r="148" spans="1:94" ht="15" customHeight="1" thickBot="1" x14ac:dyDescent="0.3">
      <c r="A148" s="1827"/>
      <c r="B148" s="1327"/>
      <c r="C148" s="954"/>
      <c r="D148" s="955"/>
      <c r="E148" s="1336"/>
      <c r="F148" s="1336"/>
      <c r="G148" s="1336"/>
      <c r="H148" s="1336"/>
      <c r="I148" s="1336"/>
      <c r="J148" s="1336"/>
      <c r="K148" s="1336"/>
      <c r="L148" s="1308"/>
      <c r="M148" s="1336"/>
      <c r="N148" s="334"/>
      <c r="U148"/>
      <c r="BX148" s="2084" t="s">
        <v>222</v>
      </c>
      <c r="BY148" s="905"/>
      <c r="BZ148" s="905"/>
      <c r="CA148" s="2395">
        <v>1</v>
      </c>
      <c r="CB148" s="901"/>
      <c r="CC148" s="901"/>
      <c r="CD148" s="901"/>
      <c r="CE148" s="2858">
        <v>0.43</v>
      </c>
      <c r="CF148" s="2859"/>
      <c r="CG148" s="2937">
        <f t="shared" si="31"/>
        <v>0</v>
      </c>
      <c r="CH148" s="2938"/>
      <c r="CI148" s="2085">
        <f t="shared" si="32"/>
        <v>0</v>
      </c>
      <c r="CJ148" s="910"/>
      <c r="CK148" s="910"/>
      <c r="CL148" s="910"/>
      <c r="CM148" s="910"/>
      <c r="CN148" s="910"/>
      <c r="CO148" s="910"/>
    </row>
    <row r="149" spans="1:94" ht="15" customHeight="1" thickBot="1" x14ac:dyDescent="0.3">
      <c r="A149" s="1286"/>
      <c r="B149" s="1331"/>
      <c r="C149" s="1030"/>
      <c r="D149" s="1014"/>
      <c r="E149" s="2897" t="s">
        <v>23</v>
      </c>
      <c r="F149" s="2898"/>
      <c r="G149" s="2899"/>
      <c r="H149" s="1975"/>
      <c r="I149" s="956">
        <v>0</v>
      </c>
      <c r="J149" s="1339">
        <f>ROUNDDOWN(L149-I149,0)</f>
        <v>0</v>
      </c>
      <c r="K149" s="1338"/>
      <c r="L149" s="1335">
        <f>CR64</f>
        <v>0</v>
      </c>
      <c r="M149" s="1309"/>
      <c r="N149" s="334"/>
      <c r="U149"/>
      <c r="BX149" s="2084" t="s">
        <v>3</v>
      </c>
      <c r="BY149" s="905"/>
      <c r="BZ149" s="905"/>
      <c r="CA149" s="2395">
        <v>1</v>
      </c>
      <c r="CB149" s="901"/>
      <c r="CC149" s="901"/>
      <c r="CD149" s="901"/>
      <c r="CE149" s="2830">
        <v>0</v>
      </c>
      <c r="CF149" s="2835"/>
      <c r="CG149" s="2937">
        <f t="shared" si="31"/>
        <v>0</v>
      </c>
      <c r="CH149" s="2938"/>
      <c r="CI149" s="2085">
        <f t="shared" si="32"/>
        <v>0</v>
      </c>
      <c r="CJ149" s="910"/>
      <c r="CK149" s="910"/>
      <c r="CL149" s="910"/>
      <c r="CM149" s="910"/>
      <c r="CN149" s="910"/>
      <c r="CO149" s="910"/>
      <c r="CP149" s="910"/>
    </row>
    <row r="150" spans="1:94" s="38" customFormat="1" ht="15" customHeight="1" x14ac:dyDescent="0.25">
      <c r="A150" s="1827"/>
      <c r="B150" s="1327"/>
      <c r="C150" s="954"/>
      <c r="D150" s="955"/>
      <c r="E150" s="1336"/>
      <c r="F150" s="1336"/>
      <c r="G150" s="1336"/>
      <c r="H150" s="1336"/>
      <c r="I150" s="1336"/>
      <c r="J150" s="1336"/>
      <c r="K150" s="1336"/>
      <c r="L150" s="1308"/>
      <c r="M150" s="1336"/>
      <c r="N150" s="396"/>
      <c r="BX150" s="2084" t="s">
        <v>3</v>
      </c>
      <c r="BY150" s="905"/>
      <c r="BZ150" s="905"/>
      <c r="CA150" s="2395">
        <v>1</v>
      </c>
      <c r="CB150" s="901"/>
      <c r="CC150" s="901"/>
      <c r="CD150" s="901"/>
      <c r="CE150" s="2830">
        <v>0</v>
      </c>
      <c r="CF150" s="2835"/>
      <c r="CG150" s="2937">
        <f t="shared" si="31"/>
        <v>0</v>
      </c>
      <c r="CH150" s="2938"/>
      <c r="CI150" s="2085">
        <f t="shared" si="32"/>
        <v>0</v>
      </c>
      <c r="CJ150" s="910"/>
      <c r="CK150" s="910"/>
      <c r="CL150" s="910"/>
      <c r="CM150" s="910"/>
      <c r="CN150" s="910"/>
      <c r="CO150" s="910"/>
      <c r="CP150" s="910"/>
    </row>
    <row r="151" spans="1:94" s="38" customFormat="1" ht="12.75" customHeight="1" thickBot="1" x14ac:dyDescent="0.3">
      <c r="A151" s="1827"/>
      <c r="B151" s="1327"/>
      <c r="C151" s="954"/>
      <c r="D151" s="955"/>
      <c r="E151" s="1336"/>
      <c r="F151" s="1336"/>
      <c r="G151" s="1336"/>
      <c r="H151" s="1336"/>
      <c r="I151" s="1336"/>
      <c r="J151" s="1336"/>
      <c r="K151" s="1336"/>
      <c r="L151" s="1308"/>
      <c r="M151" s="1336"/>
      <c r="N151" s="334"/>
      <c r="BX151" s="2084" t="s">
        <v>3</v>
      </c>
      <c r="BY151" s="905"/>
      <c r="BZ151" s="905"/>
      <c r="CA151" s="2395">
        <v>1</v>
      </c>
      <c r="CB151" s="901"/>
      <c r="CC151" s="901"/>
      <c r="CD151" s="901"/>
      <c r="CE151" s="2830">
        <v>0</v>
      </c>
      <c r="CF151" s="2835"/>
      <c r="CG151" s="2937">
        <f t="shared" si="31"/>
        <v>0</v>
      </c>
      <c r="CH151" s="2938"/>
      <c r="CI151" s="2085">
        <f t="shared" si="32"/>
        <v>0</v>
      </c>
      <c r="CJ151" s="910"/>
      <c r="CK151" s="910"/>
      <c r="CL151" s="910"/>
      <c r="CM151" s="910"/>
      <c r="CN151" s="910"/>
      <c r="CO151" s="910"/>
      <c r="CP151" s="910"/>
    </row>
    <row r="152" spans="1:94" s="38" customFormat="1" ht="15.75" customHeight="1" thickBot="1" x14ac:dyDescent="0.3">
      <c r="A152" s="1286"/>
      <c r="B152" s="1331"/>
      <c r="C152" s="1030"/>
      <c r="D152" s="1015"/>
      <c r="E152" s="2880" t="s">
        <v>24</v>
      </c>
      <c r="F152" s="2881"/>
      <c r="G152" s="2882"/>
      <c r="H152" s="1976"/>
      <c r="I152" s="956">
        <v>0</v>
      </c>
      <c r="J152" s="1339">
        <f>ROUNDDOWN(L152-I152,0)</f>
        <v>0</v>
      </c>
      <c r="K152" s="1300"/>
      <c r="L152" s="1335">
        <f>CD74</f>
        <v>0</v>
      </c>
      <c r="M152" s="1309"/>
      <c r="N152" s="334"/>
      <c r="BX152" s="1002" t="s">
        <v>103</v>
      </c>
      <c r="BY152" s="905"/>
      <c r="BZ152" s="905"/>
      <c r="CA152" s="2395">
        <v>1</v>
      </c>
      <c r="CB152" s="901"/>
      <c r="CC152" s="901"/>
      <c r="CD152" s="901"/>
      <c r="CE152" s="2830">
        <v>0</v>
      </c>
      <c r="CF152" s="2835"/>
      <c r="CG152" s="2937">
        <f t="shared" si="31"/>
        <v>0</v>
      </c>
      <c r="CH152" s="2938"/>
      <c r="CI152" s="2085">
        <f t="shared" si="32"/>
        <v>0</v>
      </c>
      <c r="CJ152" s="897"/>
      <c r="CK152" s="910"/>
      <c r="CL152" s="910"/>
      <c r="CM152" s="910"/>
      <c r="CN152" s="910"/>
      <c r="CO152" s="910"/>
      <c r="CP152" s="910"/>
    </row>
    <row r="153" spans="1:94" s="100" customFormat="1" ht="15.6" customHeight="1" thickBot="1" x14ac:dyDescent="0.3">
      <c r="A153" s="1827"/>
      <c r="B153" s="1327"/>
      <c r="C153" s="954"/>
      <c r="D153" s="955"/>
      <c r="E153" s="1336"/>
      <c r="F153" s="1336"/>
      <c r="G153" s="1336"/>
      <c r="H153" s="1336"/>
      <c r="I153" s="1336"/>
      <c r="J153" s="1336"/>
      <c r="K153" s="1336"/>
      <c r="L153" s="1308"/>
      <c r="M153" s="1336"/>
      <c r="N153" s="334"/>
      <c r="BX153" s="2832" t="s">
        <v>36</v>
      </c>
      <c r="BY153" s="2833"/>
      <c r="BZ153" s="2833"/>
      <c r="CA153" s="2833"/>
      <c r="CB153" s="2833"/>
      <c r="CC153" s="2833"/>
      <c r="CD153" s="2833"/>
      <c r="CE153" s="2833"/>
      <c r="CF153" s="2834"/>
      <c r="CG153" s="2941">
        <f>ROUNDDOWN(SUM(CG140:CG152),0)</f>
        <v>0</v>
      </c>
      <c r="CH153" s="2942"/>
      <c r="CI153" s="897">
        <f>SUM(CI140:CI152)</f>
        <v>0</v>
      </c>
      <c r="CJ153" s="897"/>
      <c r="CK153" s="910"/>
      <c r="CL153" s="910"/>
      <c r="CM153" s="910"/>
      <c r="CN153" s="910"/>
      <c r="CO153" s="910"/>
      <c r="CP153" s="910"/>
    </row>
    <row r="154" spans="1:94" s="36" customFormat="1" ht="15.75" thickBot="1" x14ac:dyDescent="0.3">
      <c r="A154" s="1827"/>
      <c r="B154" s="1327"/>
      <c r="C154" s="954"/>
      <c r="D154" s="955"/>
      <c r="E154" s="1336"/>
      <c r="F154" s="1336"/>
      <c r="G154" s="1336"/>
      <c r="H154" s="1336"/>
      <c r="I154" s="1336"/>
      <c r="J154" s="1336"/>
      <c r="K154" s="1336"/>
      <c r="L154" s="1308"/>
      <c r="M154" s="1336"/>
      <c r="N154" s="335"/>
      <c r="BX154" s="897"/>
      <c r="BY154" s="897"/>
      <c r="BZ154" s="897"/>
      <c r="CA154" s="897"/>
      <c r="CB154" s="897"/>
      <c r="CC154" s="897"/>
      <c r="CD154" s="897"/>
      <c r="CE154" s="897"/>
      <c r="CF154" s="910"/>
      <c r="CG154" s="842"/>
      <c r="CH154" s="897"/>
      <c r="CI154" s="897"/>
      <c r="CJ154" s="897"/>
      <c r="CK154" s="897"/>
      <c r="CL154" s="897"/>
      <c r="CM154" s="897"/>
      <c r="CN154" s="910"/>
    </row>
    <row r="155" spans="1:94" s="36" customFormat="1" ht="13.5" customHeight="1" thickBot="1" x14ac:dyDescent="0.3">
      <c r="A155" s="1286"/>
      <c r="B155" s="1331"/>
      <c r="C155" s="1030"/>
      <c r="D155" s="1015"/>
      <c r="E155" s="2880" t="s">
        <v>25</v>
      </c>
      <c r="F155" s="2881"/>
      <c r="G155" s="2882"/>
      <c r="H155" s="1976"/>
      <c r="I155" s="956">
        <v>0</v>
      </c>
      <c r="J155" s="1339">
        <f>ROUNDDOWN(L155-I155,0)</f>
        <v>0</v>
      </c>
      <c r="K155" s="1300"/>
      <c r="L155" s="1335">
        <f>CD82</f>
        <v>0</v>
      </c>
      <c r="M155" s="1309"/>
      <c r="N155" s="380"/>
      <c r="BX155" s="913"/>
      <c r="BY155" s="913"/>
      <c r="BZ155" s="2086"/>
      <c r="CA155" s="2086"/>
      <c r="CB155" s="913"/>
      <c r="CC155" s="913"/>
      <c r="CD155" s="897"/>
      <c r="CE155" s="897"/>
      <c r="CF155" s="910"/>
      <c r="CG155" s="913"/>
      <c r="CH155" s="897"/>
      <c r="CI155" s="897"/>
      <c r="CJ155" s="897"/>
      <c r="CK155" s="897"/>
      <c r="CL155" s="897"/>
      <c r="CM155" s="897"/>
      <c r="CN155" s="910"/>
    </row>
    <row r="156" spans="1:94" ht="15" customHeight="1" thickBot="1" x14ac:dyDescent="0.3">
      <c r="A156" s="1598"/>
      <c r="B156" s="1327"/>
      <c r="C156" s="954"/>
      <c r="D156" s="955"/>
      <c r="E156" s="1336"/>
      <c r="F156" s="1336"/>
      <c r="G156" s="1336"/>
      <c r="H156" s="1336"/>
      <c r="I156" s="1336"/>
      <c r="J156" s="1336"/>
      <c r="K156" s="1336"/>
      <c r="L156" s="1340"/>
      <c r="M156" s="1336"/>
      <c r="N156" s="20"/>
      <c r="U156"/>
      <c r="BX156" s="911" t="s">
        <v>74</v>
      </c>
      <c r="BY156" s="894"/>
      <c r="BZ156" s="2268"/>
      <c r="CA156" s="2348"/>
      <c r="CB156" s="894"/>
      <c r="CC156" s="894"/>
      <c r="CD156" s="2741"/>
      <c r="CE156" s="2742"/>
      <c r="CF156" s="913"/>
      <c r="CG156" s="913"/>
      <c r="CH156" s="897"/>
      <c r="CI156" s="897"/>
      <c r="CJ156" s="897"/>
      <c r="CK156" s="897"/>
      <c r="CL156" s="897"/>
      <c r="CM156" s="897"/>
      <c r="CN156" s="910"/>
    </row>
    <row r="157" spans="1:94" s="37" customFormat="1" x14ac:dyDescent="0.25">
      <c r="A157" s="2903"/>
      <c r="B157" s="2903"/>
      <c r="C157" s="17"/>
      <c r="D157" s="944"/>
      <c r="E157" s="2913" t="s">
        <v>26</v>
      </c>
      <c r="F157" s="2914"/>
      <c r="G157" s="2915"/>
      <c r="H157" s="1973"/>
      <c r="I157" s="1917"/>
      <c r="J157" s="1917"/>
      <c r="K157" s="1917"/>
      <c r="L157" s="1918"/>
      <c r="M157" s="1322"/>
      <c r="N157" s="34"/>
      <c r="BX157" s="896"/>
      <c r="BY157" s="898" t="s">
        <v>63</v>
      </c>
      <c r="BZ157" s="2270" t="s">
        <v>319</v>
      </c>
      <c r="CA157" s="2355" t="s">
        <v>341</v>
      </c>
      <c r="CB157" s="2342" t="s">
        <v>211</v>
      </c>
      <c r="CC157" s="2342" t="s">
        <v>65</v>
      </c>
      <c r="CD157" s="2719" t="s">
        <v>15</v>
      </c>
      <c r="CE157" s="2719"/>
      <c r="CF157" s="910"/>
      <c r="CG157" s="910"/>
      <c r="CH157" s="842"/>
      <c r="CI157" s="842"/>
      <c r="CJ157" s="842"/>
      <c r="CK157" s="842"/>
      <c r="CL157" s="842"/>
      <c r="CM157" s="842"/>
      <c r="CN157" s="910"/>
    </row>
    <row r="158" spans="1:94" x14ac:dyDescent="0.25">
      <c r="A158" s="2904"/>
      <c r="B158" s="2905"/>
      <c r="C158" s="17"/>
      <c r="D158" s="944"/>
      <c r="E158" s="1919"/>
      <c r="F158" s="1322"/>
      <c r="G158" s="1836"/>
      <c r="H158" s="1322"/>
      <c r="I158" s="1322"/>
      <c r="J158" s="1322"/>
      <c r="K158" s="1322"/>
      <c r="L158" s="1920"/>
      <c r="M158" s="1322"/>
      <c r="N158" s="20"/>
      <c r="U158"/>
      <c r="BX158" s="243"/>
      <c r="BY158" s="917"/>
      <c r="BZ158" s="2277"/>
      <c r="CA158" s="2395">
        <v>1</v>
      </c>
      <c r="CB158" s="902"/>
      <c r="CC158" s="919"/>
      <c r="CD158" s="2856">
        <f>CB158*CC158*CA158</f>
        <v>0</v>
      </c>
      <c r="CE158" s="2856"/>
      <c r="CF158" s="2085">
        <f>IF(BZ158="Evaluation",CD158,0)</f>
        <v>0</v>
      </c>
      <c r="CG158" s="913"/>
      <c r="CH158" s="913"/>
      <c r="CI158" s="913"/>
      <c r="CJ158" s="913"/>
      <c r="CK158" s="913"/>
      <c r="CL158" s="913"/>
      <c r="CM158" s="913"/>
      <c r="CN158" s="910"/>
    </row>
    <row r="159" spans="1:94" s="36" customFormat="1" x14ac:dyDescent="0.25">
      <c r="A159"/>
      <c r="B159" s="3"/>
      <c r="C159" s="17"/>
      <c r="D159" s="1016"/>
      <c r="E159" s="2934" t="s">
        <v>27</v>
      </c>
      <c r="F159" s="2902"/>
      <c r="G159" s="2905"/>
      <c r="H159" s="1972"/>
      <c r="I159" s="904">
        <v>0</v>
      </c>
      <c r="J159" s="1295">
        <f>ROUNDDOWN(L159-I159,0)</f>
        <v>0</v>
      </c>
      <c r="K159" s="1300"/>
      <c r="L159" s="1921">
        <f>CD137</f>
        <v>0</v>
      </c>
      <c r="M159" s="1309"/>
      <c r="N159" s="29"/>
      <c r="BX159" s="243"/>
      <c r="BY159" s="917"/>
      <c r="BZ159" s="2277"/>
      <c r="CA159" s="2395">
        <v>1</v>
      </c>
      <c r="CB159" s="902"/>
      <c r="CC159" s="919"/>
      <c r="CD159" s="2856">
        <f t="shared" ref="CD159:CD162" si="33">CB159*CC159*CA159</f>
        <v>0</v>
      </c>
      <c r="CE159" s="2856"/>
      <c r="CF159" s="2085">
        <f>IF(BZ159="Evaluation",CD159,0)</f>
        <v>0</v>
      </c>
      <c r="CG159" s="910"/>
      <c r="CH159" s="913"/>
      <c r="CI159" s="913"/>
      <c r="CJ159" s="913"/>
      <c r="CK159" s="913"/>
      <c r="CL159" s="913"/>
      <c r="CM159" s="913"/>
      <c r="CN159" s="910"/>
    </row>
    <row r="160" spans="1:94" x14ac:dyDescent="0.25">
      <c r="C160" s="17"/>
      <c r="D160" s="1016"/>
      <c r="E160" s="2934" t="s">
        <v>28</v>
      </c>
      <c r="F160" s="2902"/>
      <c r="G160" s="2905"/>
      <c r="H160" s="1972"/>
      <c r="I160" s="904">
        <v>0</v>
      </c>
      <c r="J160" s="1295">
        <f>ROUNDDOWN(L160-I160,0)</f>
        <v>0</v>
      </c>
      <c r="K160" s="1300"/>
      <c r="L160" s="1921">
        <f>CG153</f>
        <v>0</v>
      </c>
      <c r="M160" s="1309"/>
      <c r="N160" s="20"/>
      <c r="U160"/>
      <c r="BX160" s="891"/>
      <c r="BY160" s="917"/>
      <c r="BZ160" s="2277"/>
      <c r="CA160" s="2395">
        <v>1</v>
      </c>
      <c r="CB160" s="902"/>
      <c r="CC160" s="919"/>
      <c r="CD160" s="2856">
        <f t="shared" si="33"/>
        <v>0</v>
      </c>
      <c r="CE160" s="2856"/>
      <c r="CF160" s="2085">
        <f>IF(BZ160="Evaluation",CD160,0)</f>
        <v>0</v>
      </c>
      <c r="CG160" s="913"/>
      <c r="CH160" s="910"/>
      <c r="CI160" s="910"/>
      <c r="CJ160" s="910"/>
      <c r="CK160" s="910"/>
      <c r="CL160" s="910"/>
      <c r="CM160" s="910"/>
      <c r="CN160" s="910"/>
    </row>
    <row r="161" spans="1:95" s="37" customFormat="1" ht="15" customHeight="1" x14ac:dyDescent="0.25">
      <c r="A161"/>
      <c r="B161" s="3"/>
      <c r="C161" s="17"/>
      <c r="D161" s="1016"/>
      <c r="E161" s="2934" t="s">
        <v>74</v>
      </c>
      <c r="F161" s="2902"/>
      <c r="G161" s="2905"/>
      <c r="H161" s="1972"/>
      <c r="I161" s="904">
        <v>0</v>
      </c>
      <c r="J161" s="1295">
        <f>ROUNDDOWN(L161-I161,0)</f>
        <v>0</v>
      </c>
      <c r="K161" s="1300"/>
      <c r="L161" s="1921">
        <f>CD163</f>
        <v>0</v>
      </c>
      <c r="M161" s="1309"/>
      <c r="N161" s="35"/>
      <c r="BX161" s="1001"/>
      <c r="BY161" s="917"/>
      <c r="BZ161" s="2277"/>
      <c r="CA161" s="2395">
        <v>1</v>
      </c>
      <c r="CB161" s="902"/>
      <c r="CC161" s="919"/>
      <c r="CD161" s="2856">
        <f t="shared" si="33"/>
        <v>0</v>
      </c>
      <c r="CE161" s="2856"/>
      <c r="CF161" s="2085">
        <f>IF(BZ161="Evaluation",CD161,0)</f>
        <v>0</v>
      </c>
      <c r="CG161" s="910"/>
      <c r="CH161" s="913"/>
      <c r="CI161" s="913"/>
      <c r="CJ161" s="913"/>
      <c r="CK161" s="913"/>
      <c r="CL161" s="913"/>
      <c r="CM161" s="913"/>
      <c r="CN161" s="910"/>
    </row>
    <row r="162" spans="1:95" s="37" customFormat="1" ht="15" customHeight="1" x14ac:dyDescent="0.25">
      <c r="A162"/>
      <c r="B162" s="3"/>
      <c r="C162" s="17"/>
      <c r="D162" s="1016"/>
      <c r="E162" s="2934" t="s">
        <v>29</v>
      </c>
      <c r="F162" s="2902"/>
      <c r="G162" s="2905"/>
      <c r="H162" s="1972"/>
      <c r="I162" s="904">
        <v>0</v>
      </c>
      <c r="J162" s="1295">
        <f>ROUNDDOWN(L162-I162,0)</f>
        <v>0</v>
      </c>
      <c r="K162" s="1300"/>
      <c r="L162" s="1921">
        <f>CD177</f>
        <v>0</v>
      </c>
      <c r="M162" s="1309"/>
      <c r="N162" s="35"/>
      <c r="BX162" s="1005"/>
      <c r="BY162" s="917"/>
      <c r="BZ162" s="2277"/>
      <c r="CA162" s="2395">
        <v>1</v>
      </c>
      <c r="CB162" s="902"/>
      <c r="CC162" s="919"/>
      <c r="CD162" s="2856">
        <f t="shared" si="33"/>
        <v>0</v>
      </c>
      <c r="CE162" s="2856"/>
      <c r="CF162" s="2085">
        <f>IF(BZ162="Evaluation",CD162,0)</f>
        <v>0</v>
      </c>
      <c r="CG162" s="913"/>
      <c r="CH162" s="910"/>
      <c r="CI162" s="910"/>
      <c r="CJ162" s="910"/>
      <c r="CK162" s="910"/>
      <c r="CL162" s="910"/>
      <c r="CM162" s="910"/>
      <c r="CN162" s="910"/>
    </row>
    <row r="163" spans="1:95" s="37" customFormat="1" ht="15" customHeight="1" thickBot="1" x14ac:dyDescent="0.3">
      <c r="A163"/>
      <c r="B163" s="3"/>
      <c r="C163" s="17"/>
      <c r="D163" s="1016"/>
      <c r="E163" s="2931" t="s">
        <v>295</v>
      </c>
      <c r="F163" s="2932"/>
      <c r="G163" s="2933"/>
      <c r="H163" s="1972"/>
      <c r="I163" s="1959">
        <f>'Sub-Award Calc.'!C55</f>
        <v>0</v>
      </c>
      <c r="J163" s="1959">
        <f>'Sub-Award Calc.'!D55</f>
        <v>0</v>
      </c>
      <c r="K163" s="1959">
        <f>'Sub-Award Calc.'!E55</f>
        <v>0</v>
      </c>
      <c r="L163" s="1921">
        <f>'Sub-Award Calc.'!F55</f>
        <v>0</v>
      </c>
      <c r="M163" s="1309"/>
      <c r="N163" s="35"/>
      <c r="BX163" s="2832" t="s">
        <v>36</v>
      </c>
      <c r="BY163" s="2833"/>
      <c r="BZ163" s="2833"/>
      <c r="CA163" s="2833"/>
      <c r="CB163" s="2833"/>
      <c r="CC163" s="2834"/>
      <c r="CD163" s="2864">
        <f>SUM(CD158:CD162)</f>
        <v>0</v>
      </c>
      <c r="CE163" s="2865"/>
      <c r="CF163" s="913">
        <f>SUM(CF158:CF162)</f>
        <v>0</v>
      </c>
      <c r="CG163" s="913"/>
      <c r="CH163" s="913"/>
      <c r="CI163" s="913"/>
      <c r="CJ163" s="913"/>
      <c r="CK163" s="913"/>
      <c r="CL163" s="913"/>
      <c r="CM163" s="913"/>
      <c r="CN163" s="910"/>
    </row>
    <row r="164" spans="1:95" s="37" customFormat="1" ht="15" hidden="1" customHeight="1" x14ac:dyDescent="0.25">
      <c r="A164"/>
      <c r="B164" s="3"/>
      <c r="C164" s="17"/>
      <c r="D164" s="1016"/>
      <c r="E164" s="2073"/>
      <c r="F164" s="2072" t="s">
        <v>313</v>
      </c>
      <c r="G164" s="2072"/>
      <c r="H164" s="2072"/>
      <c r="I164" s="1300"/>
      <c r="J164" s="1300">
        <f>'Sub-Award Calc.'!F5</f>
        <v>0</v>
      </c>
      <c r="K164" s="1300"/>
      <c r="L164" s="2074"/>
      <c r="M164" s="2075"/>
      <c r="N164" s="35"/>
      <c r="BX164" s="897"/>
      <c r="BY164" s="2067"/>
      <c r="BZ164" s="2271"/>
      <c r="CA164" s="897"/>
      <c r="CB164" s="2066"/>
      <c r="CC164" s="2071"/>
      <c r="CD164" s="2071"/>
      <c r="CE164" s="913"/>
      <c r="CF164" s="913"/>
      <c r="CG164" s="913"/>
      <c r="CH164" s="913"/>
      <c r="CI164" s="913"/>
      <c r="CJ164" s="913"/>
      <c r="CK164" s="913"/>
      <c r="CL164" s="913"/>
      <c r="CM164" s="910"/>
    </row>
    <row r="165" spans="1:95" s="37" customFormat="1" ht="15" hidden="1" customHeight="1" x14ac:dyDescent="0.25">
      <c r="A165"/>
      <c r="B165" s="3"/>
      <c r="C165" s="17"/>
      <c r="D165" s="1016"/>
      <c r="E165" s="2073"/>
      <c r="F165" s="2072" t="s">
        <v>314</v>
      </c>
      <c r="G165" s="2072"/>
      <c r="H165" s="2072"/>
      <c r="I165" s="1300"/>
      <c r="J165" s="1300">
        <f>'Sub-Award Calc.'!F55-'Sub-Award Calc.'!F5</f>
        <v>0</v>
      </c>
      <c r="K165" s="1300"/>
      <c r="L165" s="1299"/>
      <c r="M165" s="2075"/>
      <c r="N165" s="35"/>
      <c r="BX165" s="897"/>
      <c r="BY165" s="2067"/>
      <c r="BZ165" s="2271"/>
      <c r="CA165" s="897"/>
      <c r="CB165" s="2066"/>
      <c r="CC165" s="2071"/>
      <c r="CD165" s="2071"/>
      <c r="CE165" s="913"/>
      <c r="CF165" s="913"/>
      <c r="CG165" s="913"/>
      <c r="CH165" s="913"/>
      <c r="CI165" s="913"/>
      <c r="CJ165" s="913"/>
      <c r="CK165" s="913"/>
      <c r="CL165" s="913"/>
      <c r="CM165" s="910"/>
    </row>
    <row r="166" spans="1:95" s="10" customFormat="1" ht="15" hidden="1" customHeight="1" x14ac:dyDescent="0.25">
      <c r="A166" s="1601" t="s">
        <v>31</v>
      </c>
      <c r="B166" s="1600"/>
      <c r="C166" s="17"/>
      <c r="D166" s="944"/>
      <c r="E166" s="1919"/>
      <c r="F166" s="1322"/>
      <c r="G166" s="1322"/>
      <c r="H166" s="1322"/>
      <c r="I166" s="1346"/>
      <c r="J166" s="1342">
        <f>'Sub-Award Calc.'!G55</f>
        <v>0</v>
      </c>
      <c r="K166" s="1342"/>
      <c r="L166" s="1923"/>
      <c r="M166" s="1322"/>
      <c r="N166" s="334"/>
      <c r="BX166" s="910"/>
      <c r="BY166" s="910"/>
      <c r="BZ166" s="2085"/>
      <c r="CA166" s="910"/>
      <c r="CB166" s="910"/>
      <c r="CC166" s="913"/>
      <c r="CD166" s="913"/>
      <c r="CE166" s="910"/>
      <c r="CF166" s="913"/>
      <c r="CG166" s="910"/>
      <c r="CH166" s="910"/>
      <c r="CI166" s="910"/>
      <c r="CJ166" s="910"/>
      <c r="CK166" s="910"/>
      <c r="CL166" s="910"/>
      <c r="CM166" s="910"/>
    </row>
    <row r="167" spans="1:95" s="10" customFormat="1" ht="15.75" thickBot="1" x14ac:dyDescent="0.3">
      <c r="A167" s="1601" t="s">
        <v>84</v>
      </c>
      <c r="B167" s="1280"/>
      <c r="C167" s="17"/>
      <c r="D167" s="944"/>
      <c r="E167" s="1919"/>
      <c r="F167" s="1322"/>
      <c r="G167" s="1322"/>
      <c r="H167" s="1322"/>
      <c r="I167" s="1346"/>
      <c r="J167" s="1344">
        <f>'Sub-Award Calc.'!I55</f>
        <v>0</v>
      </c>
      <c r="K167" s="1344"/>
      <c r="L167" s="1923"/>
      <c r="M167" s="1322"/>
      <c r="N167" s="330"/>
      <c r="BX167" s="910"/>
      <c r="BY167" s="910"/>
      <c r="BZ167" s="2085"/>
      <c r="CA167" s="910"/>
      <c r="CB167" s="910"/>
      <c r="CC167" s="910"/>
      <c r="CD167" s="910"/>
      <c r="CE167" s="913"/>
      <c r="CF167" s="910"/>
      <c r="CG167" s="913"/>
      <c r="CH167" s="913"/>
      <c r="CI167" s="913"/>
      <c r="CJ167" s="913"/>
      <c r="CK167" s="913"/>
      <c r="CL167" s="913"/>
      <c r="CM167" s="910"/>
    </row>
    <row r="168" spans="1:95" s="37" customFormat="1" x14ac:dyDescent="0.25">
      <c r="A168" s="1601" t="s">
        <v>85</v>
      </c>
      <c r="B168" s="1602"/>
      <c r="C168" s="17"/>
      <c r="D168" s="944"/>
      <c r="E168" s="1919"/>
      <c r="F168" s="1322"/>
      <c r="G168" s="1322"/>
      <c r="H168" s="1322"/>
      <c r="I168" s="1346"/>
      <c r="J168" s="1344">
        <f>'Sub-Award Calc.'!K55</f>
        <v>0</v>
      </c>
      <c r="K168" s="1344"/>
      <c r="L168" s="1923"/>
      <c r="M168" s="1322"/>
      <c r="N168" s="34"/>
      <c r="BX168" s="892" t="s">
        <v>69</v>
      </c>
      <c r="BY168" s="1219"/>
      <c r="BZ168" s="1219"/>
      <c r="CA168" s="1219"/>
      <c r="CB168" s="1219"/>
      <c r="CC168" s="1219"/>
      <c r="CD168" s="1220"/>
      <c r="CE168" s="913"/>
      <c r="CF168" s="910"/>
      <c r="CG168" s="910"/>
      <c r="CH168" s="910"/>
      <c r="CI168" s="910"/>
      <c r="CJ168" s="913"/>
      <c r="CK168" s="913"/>
      <c r="CL168" s="913"/>
      <c r="CM168" s="913"/>
      <c r="CN168" s="913"/>
      <c r="CO168" s="913"/>
      <c r="CP168" s="910"/>
    </row>
    <row r="169" spans="1:95" s="37" customFormat="1" x14ac:dyDescent="0.25">
      <c r="A169" s="1601" t="s">
        <v>86</v>
      </c>
      <c r="B169" s="1602"/>
      <c r="C169" s="17"/>
      <c r="D169" s="944"/>
      <c r="E169" s="1919"/>
      <c r="F169" s="1322"/>
      <c r="G169" s="1322"/>
      <c r="H169" s="1322"/>
      <c r="I169" s="1346"/>
      <c r="J169" s="1344">
        <f>'Sub-Award Calc.'!L55</f>
        <v>0</v>
      </c>
      <c r="K169" s="1344"/>
      <c r="L169" s="1923"/>
      <c r="M169" s="1322"/>
      <c r="N169" s="34"/>
      <c r="BX169" s="896"/>
      <c r="BY169" s="1000" t="s">
        <v>63</v>
      </c>
      <c r="BZ169" s="2265" t="s">
        <v>319</v>
      </c>
      <c r="CA169" s="2341" t="s">
        <v>307</v>
      </c>
      <c r="CB169" s="2341" t="s">
        <v>306</v>
      </c>
      <c r="CC169" s="1960" t="s">
        <v>65</v>
      </c>
      <c r="CD169" s="1218" t="s">
        <v>15</v>
      </c>
      <c r="CE169" s="913"/>
      <c r="CF169" s="913"/>
      <c r="CG169" s="913"/>
      <c r="CH169" s="913"/>
      <c r="CI169" s="913"/>
      <c r="CJ169" s="913"/>
      <c r="CK169" s="913"/>
      <c r="CL169" s="913"/>
      <c r="CM169" s="913"/>
      <c r="CN169" s="913"/>
      <c r="CO169" s="913"/>
      <c r="CP169" s="910"/>
    </row>
    <row r="170" spans="1:95" s="37" customFormat="1" x14ac:dyDescent="0.25">
      <c r="A170" s="1822"/>
      <c r="B170" s="1372"/>
      <c r="C170" s="736"/>
      <c r="D170" s="1322"/>
      <c r="E170" s="1919"/>
      <c r="F170" s="1322"/>
      <c r="G170" s="1322"/>
      <c r="H170" s="1322"/>
      <c r="I170" s="1322"/>
      <c r="J170" s="1322"/>
      <c r="K170" s="1322"/>
      <c r="L170" s="1920"/>
      <c r="M170" s="1322"/>
      <c r="N170" s="34"/>
      <c r="BX170" s="896" t="s">
        <v>70</v>
      </c>
      <c r="BY170" s="1217"/>
      <c r="BZ170" s="2088"/>
      <c r="CA170" s="2063">
        <v>1</v>
      </c>
      <c r="CB170" s="2063">
        <v>1</v>
      </c>
      <c r="CC170" s="1150"/>
      <c r="CD170" s="2064">
        <f>CA170*CB170*CC170*CA170</f>
        <v>0</v>
      </c>
      <c r="CE170" s="2085">
        <f>IF(BZ170="Evaluation",CD170,0)</f>
        <v>0</v>
      </c>
      <c r="CF170" s="913"/>
      <c r="CG170" s="913"/>
      <c r="CH170" s="913"/>
      <c r="CI170" s="913"/>
      <c r="CJ170" s="910"/>
      <c r="CK170" s="910"/>
      <c r="CL170" s="910"/>
      <c r="CM170" s="910"/>
      <c r="CN170" s="910"/>
      <c r="CO170" s="910"/>
      <c r="CP170" s="910"/>
    </row>
    <row r="171" spans="1:95" s="37" customFormat="1" x14ac:dyDescent="0.25">
      <c r="A171" s="1605"/>
      <c r="B171" s="1280"/>
      <c r="C171" s="17"/>
      <c r="D171" s="944"/>
      <c r="E171" s="1919"/>
      <c r="F171" s="1322"/>
      <c r="G171" s="1322"/>
      <c r="H171" s="1322"/>
      <c r="I171" s="1322"/>
      <c r="J171" s="1322"/>
      <c r="K171" s="1322"/>
      <c r="L171" s="1920"/>
      <c r="M171" s="1322"/>
      <c r="N171" s="34"/>
      <c r="BX171" s="896" t="s">
        <v>71</v>
      </c>
      <c r="BY171" s="905"/>
      <c r="BZ171" s="2266"/>
      <c r="CA171" s="902">
        <v>1</v>
      </c>
      <c r="CB171" s="902">
        <v>1</v>
      </c>
      <c r="CC171" s="1961"/>
      <c r="CD171" s="2064">
        <f t="shared" ref="CD171:CD176" si="34">CA171*CB171*CC171*CA171</f>
        <v>0</v>
      </c>
      <c r="CE171" s="2085">
        <f t="shared" ref="CE171:CE176" si="35">IF(BZ171="Evaluation",CD171,0)</f>
        <v>0</v>
      </c>
      <c r="CF171" s="913"/>
      <c r="CG171" s="913"/>
      <c r="CH171" s="913"/>
      <c r="CI171" s="913"/>
      <c r="CJ171" s="910"/>
      <c r="CK171" s="910"/>
      <c r="CL171" s="910"/>
      <c r="CM171" s="910"/>
      <c r="CN171" s="910"/>
      <c r="CO171" s="910"/>
      <c r="CP171" s="910"/>
    </row>
    <row r="172" spans="1:95" s="37" customFormat="1" x14ac:dyDescent="0.25">
      <c r="A172" s="2902"/>
      <c r="B172" s="2902"/>
      <c r="C172" s="17"/>
      <c r="D172" s="944"/>
      <c r="E172" s="1919"/>
      <c r="F172" s="1322"/>
      <c r="G172" s="1322"/>
      <c r="H172" s="1322"/>
      <c r="I172" s="2794" t="s">
        <v>294</v>
      </c>
      <c r="J172" s="2795"/>
      <c r="K172" s="1837">
        <f>CD189</f>
        <v>0</v>
      </c>
      <c r="L172" s="1921">
        <f>K172</f>
        <v>0</v>
      </c>
      <c r="M172" s="1322"/>
      <c r="N172" s="34"/>
      <c r="BX172" s="896" t="s">
        <v>72</v>
      </c>
      <c r="BY172" s="905"/>
      <c r="BZ172" s="2266"/>
      <c r="CA172" s="902">
        <v>1</v>
      </c>
      <c r="CB172" s="902">
        <v>1</v>
      </c>
      <c r="CC172" s="1961"/>
      <c r="CD172" s="2064">
        <f t="shared" si="34"/>
        <v>0</v>
      </c>
      <c r="CE172" s="2085">
        <f t="shared" si="35"/>
        <v>0</v>
      </c>
      <c r="CF172" s="913"/>
      <c r="CG172" s="913"/>
      <c r="CH172" s="910"/>
      <c r="CI172" s="913"/>
      <c r="CJ172" s="913"/>
      <c r="CK172" s="913"/>
      <c r="CL172" s="913"/>
      <c r="CM172" s="913"/>
      <c r="CN172" s="913"/>
      <c r="CO172" s="913"/>
      <c r="CP172" s="910"/>
    </row>
    <row r="173" spans="1:95" s="38" customFormat="1" ht="12.75" customHeight="1" thickBot="1" x14ac:dyDescent="0.3">
      <c r="A173" s="1605"/>
      <c r="B173" s="1280"/>
      <c r="C173" s="17"/>
      <c r="D173" s="944"/>
      <c r="E173" s="1919"/>
      <c r="F173" s="1322"/>
      <c r="G173" s="1322"/>
      <c r="H173" s="1322"/>
      <c r="I173" s="1322"/>
      <c r="J173" s="1322"/>
      <c r="K173" s="1322"/>
      <c r="L173" s="1920"/>
      <c r="M173" s="1322"/>
      <c r="N173" s="20"/>
      <c r="BX173" s="896" t="s">
        <v>62</v>
      </c>
      <c r="BY173" s="905"/>
      <c r="BZ173" s="2266"/>
      <c r="CA173" s="902">
        <v>1</v>
      </c>
      <c r="CB173" s="902">
        <v>1</v>
      </c>
      <c r="CC173" s="1961"/>
      <c r="CD173" s="2064">
        <f t="shared" si="34"/>
        <v>0</v>
      </c>
      <c r="CE173" s="2085">
        <f t="shared" si="35"/>
        <v>0</v>
      </c>
      <c r="CF173" s="913"/>
      <c r="CG173" s="913"/>
      <c r="CH173" s="910"/>
      <c r="CI173" s="913"/>
      <c r="CJ173" s="913"/>
      <c r="CK173" s="913"/>
      <c r="CL173" s="913"/>
      <c r="CM173" s="913"/>
      <c r="CN173" s="913"/>
      <c r="CO173" s="913"/>
      <c r="CP173" s="910"/>
    </row>
    <row r="174" spans="1:95" s="36" customFormat="1" ht="15.75" thickBot="1" x14ac:dyDescent="0.3">
      <c r="A174" s="1812"/>
      <c r="B174" s="1324"/>
      <c r="C174" s="1031"/>
      <c r="D174" s="958"/>
      <c r="E174" s="2927" t="s">
        <v>292</v>
      </c>
      <c r="F174" s="2928"/>
      <c r="G174" s="2929"/>
      <c r="H174" s="1977"/>
      <c r="I174" s="1350">
        <f>SUM(I159,I160,I161,I162,I163)</f>
        <v>0</v>
      </c>
      <c r="J174" s="1351">
        <f>SUM(J159,J160,J161,J162,J163)</f>
        <v>0</v>
      </c>
      <c r="K174" s="1352">
        <f>K172</f>
        <v>0</v>
      </c>
      <c r="L174" s="1335">
        <f>SUM(I174,J174,K174)</f>
        <v>0</v>
      </c>
      <c r="M174" s="1340"/>
      <c r="N174" s="674"/>
      <c r="BX174" s="896" t="s">
        <v>62</v>
      </c>
      <c r="BY174" s="905"/>
      <c r="BZ174" s="2266"/>
      <c r="CA174" s="902">
        <v>1</v>
      </c>
      <c r="CB174" s="902">
        <v>1</v>
      </c>
      <c r="CC174" s="1961"/>
      <c r="CD174" s="2064">
        <f t="shared" si="34"/>
        <v>0</v>
      </c>
      <c r="CE174" s="2085">
        <f t="shared" si="35"/>
        <v>0</v>
      </c>
      <c r="CF174" s="897"/>
      <c r="CG174" s="897"/>
      <c r="CH174" s="913"/>
      <c r="CI174" s="897"/>
      <c r="CJ174" s="897"/>
      <c r="CK174" s="913"/>
      <c r="CL174" s="913"/>
      <c r="CM174" s="913"/>
      <c r="CN174" s="913"/>
      <c r="CO174" s="913"/>
      <c r="CP174" s="913"/>
      <c r="CQ174" s="910"/>
    </row>
    <row r="175" spans="1:95" x14ac:dyDescent="0.25">
      <c r="A175" s="1606"/>
      <c r="B175" s="1353"/>
      <c r="C175" s="1035"/>
      <c r="D175" s="991"/>
      <c r="E175" s="1354"/>
      <c r="F175" s="1354"/>
      <c r="G175" s="1340"/>
      <c r="H175" s="1340"/>
      <c r="I175" s="1308"/>
      <c r="J175" s="1308"/>
      <c r="K175" s="1308"/>
      <c r="L175" s="1308"/>
      <c r="M175" s="1354"/>
      <c r="N175" s="336"/>
      <c r="U175"/>
      <c r="BX175" s="896" t="s">
        <v>62</v>
      </c>
      <c r="BY175" s="905"/>
      <c r="BZ175" s="2266"/>
      <c r="CA175" s="902">
        <v>1</v>
      </c>
      <c r="CB175" s="902">
        <v>1</v>
      </c>
      <c r="CC175" s="1961"/>
      <c r="CD175" s="2064">
        <f t="shared" si="34"/>
        <v>0</v>
      </c>
      <c r="CE175" s="2085">
        <f t="shared" si="35"/>
        <v>0</v>
      </c>
      <c r="CF175" s="913"/>
      <c r="CG175" s="913"/>
      <c r="CH175" s="913"/>
      <c r="CI175" s="913"/>
      <c r="CJ175" s="913"/>
      <c r="CK175" s="913"/>
      <c r="CL175" s="913"/>
      <c r="CM175" s="913"/>
      <c r="CN175" s="913"/>
      <c r="CO175" s="913"/>
      <c r="CP175" s="913"/>
      <c r="CQ175" s="910"/>
    </row>
    <row r="176" spans="1:95" ht="15.75" thickBot="1" x14ac:dyDescent="0.3">
      <c r="A176" s="1936"/>
      <c r="B176" s="935"/>
      <c r="C176" s="17"/>
      <c r="D176" s="948"/>
      <c r="E176" s="948"/>
      <c r="F176" s="948"/>
      <c r="G176" s="948"/>
      <c r="H176" s="948"/>
      <c r="I176" s="948"/>
      <c r="J176" s="948"/>
      <c r="K176" s="948"/>
      <c r="L176" s="963"/>
      <c r="M176" s="948"/>
      <c r="N176" s="336"/>
      <c r="U176"/>
      <c r="BX176" s="1002" t="s">
        <v>62</v>
      </c>
      <c r="BY176" s="905"/>
      <c r="BZ176" s="2266"/>
      <c r="CA176" s="902">
        <v>1</v>
      </c>
      <c r="CB176" s="902">
        <v>1</v>
      </c>
      <c r="CC176" s="1961"/>
      <c r="CD176" s="2064">
        <f t="shared" si="34"/>
        <v>0</v>
      </c>
      <c r="CE176" s="2085">
        <f t="shared" si="35"/>
        <v>0</v>
      </c>
      <c r="CF176" s="910"/>
      <c r="CG176" s="910"/>
      <c r="CH176" s="913"/>
      <c r="CI176" s="910"/>
      <c r="CJ176" s="910"/>
      <c r="CK176" s="913"/>
      <c r="CL176" s="913"/>
      <c r="CM176" s="913"/>
      <c r="CN176" s="913"/>
      <c r="CO176" s="913"/>
      <c r="CP176" s="913"/>
      <c r="CQ176" s="910"/>
    </row>
    <row r="177" spans="1:95" ht="15.75" thickBot="1" x14ac:dyDescent="0.3">
      <c r="A177" s="1621"/>
      <c r="B177" s="1305"/>
      <c r="C177" s="1027"/>
      <c r="D177" s="68"/>
      <c r="E177" s="2927" t="s">
        <v>33</v>
      </c>
      <c r="F177" s="2928"/>
      <c r="G177" s="2929"/>
      <c r="H177" s="1977"/>
      <c r="I177" s="1350">
        <f>SUM(I146,I149,I152,I155,I174)</f>
        <v>0</v>
      </c>
      <c r="J177" s="1351">
        <f>SUM(J146,J149,J152,J155,J174)</f>
        <v>0</v>
      </c>
      <c r="K177" s="1352">
        <f>K174</f>
        <v>0</v>
      </c>
      <c r="L177" s="1335">
        <f>SUM(I177,J177,K177)</f>
        <v>0</v>
      </c>
      <c r="M177" s="1340"/>
      <c r="N177" s="756"/>
      <c r="O177" s="2"/>
      <c r="P177" s="2"/>
      <c r="U177"/>
      <c r="BX177" s="2832" t="s">
        <v>217</v>
      </c>
      <c r="BY177" s="2833"/>
      <c r="BZ177" s="2833"/>
      <c r="CA177" s="2833"/>
      <c r="CB177" s="2833"/>
      <c r="CC177" s="2834"/>
      <c r="CD177" s="2064">
        <f>SUM(CD170:CD176)</f>
        <v>0</v>
      </c>
      <c r="CE177" s="910">
        <f>SUM(CE170:CE176)</f>
        <v>0</v>
      </c>
      <c r="CF177" s="910"/>
      <c r="CG177" s="910"/>
      <c r="CH177" s="913"/>
      <c r="CI177" s="910"/>
      <c r="CJ177" s="910"/>
      <c r="CK177" s="897"/>
      <c r="CL177" s="897"/>
      <c r="CM177" s="897"/>
      <c r="CN177" s="897"/>
      <c r="CO177" s="897"/>
      <c r="CP177" s="897"/>
      <c r="CQ177" s="910"/>
    </row>
    <row r="178" spans="1:95" ht="15.75" thickBot="1" x14ac:dyDescent="0.3">
      <c r="A178" s="1286"/>
      <c r="B178" s="1824" t="s">
        <v>223</v>
      </c>
      <c r="C178" s="17"/>
      <c r="D178" s="944"/>
      <c r="E178" s="1322"/>
      <c r="F178" s="1322"/>
      <c r="G178" s="1322"/>
      <c r="H178" s="1322"/>
      <c r="I178" s="1322"/>
      <c r="J178" s="1360"/>
      <c r="K178" s="1322"/>
      <c r="L178" s="1308"/>
      <c r="M178" s="1322"/>
      <c r="N178" s="336"/>
      <c r="O178" s="2"/>
      <c r="P178" s="2"/>
      <c r="U178"/>
      <c r="BX178" s="910"/>
      <c r="BY178" s="910"/>
      <c r="BZ178" s="2085"/>
      <c r="CA178" s="910"/>
      <c r="CB178" s="910"/>
      <c r="CC178" s="910"/>
      <c r="CD178" s="910"/>
      <c r="CE178" s="913"/>
      <c r="CF178" s="910"/>
      <c r="CG178" s="910"/>
      <c r="CH178" s="913"/>
      <c r="CI178" s="913"/>
      <c r="CJ178" s="913"/>
      <c r="CK178" s="913"/>
      <c r="CL178" s="913"/>
      <c r="CM178" s="913"/>
      <c r="CN178" s="910"/>
    </row>
    <row r="179" spans="1:95" ht="15.75" thickBot="1" x14ac:dyDescent="0.3">
      <c r="A179" s="1621"/>
      <c r="B179" s="1825">
        <f>'BP1'!B178</f>
        <v>33</v>
      </c>
      <c r="C179" s="1027"/>
      <c r="D179" s="68"/>
      <c r="E179" s="2930" t="s">
        <v>34</v>
      </c>
      <c r="F179" s="2930"/>
      <c r="G179" s="2930"/>
      <c r="H179" s="2930"/>
      <c r="I179" s="2930"/>
      <c r="J179" s="1296">
        <f>IF('Cover Sheet and Summary'!B12="mtdc",SUM(L146,L149,L159,L160,L161,L162,J166),(IF('Cover Sheet and Summary'!B12="TDC",SUM(I177,J177),(IF('Cover Sheet and Summary'!B12="tfc",J177,(IF('Cover Sheet and Summary'!B12="TFC Unrecovered Indirect",J177,L177)))))))</f>
        <v>0</v>
      </c>
      <c r="K179" s="1308"/>
      <c r="L179" s="1619">
        <f>SUM(J146,J149,J159,J160,J162,J166)</f>
        <v>0</v>
      </c>
      <c r="M179" s="1308"/>
      <c r="N179" s="336"/>
      <c r="O179" s="2"/>
      <c r="P179" s="2"/>
      <c r="U179"/>
      <c r="BX179" s="911" t="s">
        <v>215</v>
      </c>
      <c r="BY179" s="893"/>
      <c r="BZ179" s="893"/>
      <c r="CA179" s="893"/>
      <c r="CB179" s="2348"/>
      <c r="CC179" s="2348"/>
      <c r="CD179" s="893"/>
      <c r="CE179" s="893"/>
      <c r="CF179" s="895"/>
      <c r="CG179" s="910"/>
      <c r="CH179" s="910"/>
      <c r="CI179" s="910"/>
      <c r="CJ179" s="910"/>
      <c r="CK179" s="910"/>
      <c r="CL179" s="910"/>
      <c r="CM179" s="910"/>
      <c r="CN179" s="910"/>
      <c r="CO179" s="910"/>
    </row>
    <row r="180" spans="1:95" x14ac:dyDescent="0.25">
      <c r="A180" s="1286"/>
      <c r="B180" s="1280"/>
      <c r="C180" s="17"/>
      <c r="D180" s="944"/>
      <c r="E180" s="1322"/>
      <c r="F180" s="1322"/>
      <c r="G180" s="1322"/>
      <c r="H180" s="1322"/>
      <c r="I180" s="1362"/>
      <c r="J180" s="2402">
        <f>J179*0.33</f>
        <v>0</v>
      </c>
      <c r="K180" s="1322"/>
      <c r="L180" s="1619"/>
      <c r="M180" s="1322"/>
      <c r="N180" s="336"/>
      <c r="O180" s="2"/>
      <c r="P180" s="2"/>
      <c r="U180"/>
      <c r="BX180" s="899" t="s">
        <v>216</v>
      </c>
      <c r="BY180" s="897"/>
      <c r="BZ180" s="897"/>
      <c r="CA180" s="897"/>
      <c r="CB180" s="2352"/>
      <c r="CC180" s="2352"/>
      <c r="CD180" s="897"/>
      <c r="CE180" s="897"/>
      <c r="CF180" s="900"/>
      <c r="CG180" s="910"/>
      <c r="CH180" s="910"/>
      <c r="CI180" s="910"/>
      <c r="CJ180" s="910"/>
      <c r="CK180" s="910"/>
      <c r="CL180" s="910"/>
      <c r="CM180" s="910"/>
      <c r="CN180" s="910"/>
      <c r="CO180" s="910"/>
    </row>
    <row r="181" spans="1:95" x14ac:dyDescent="0.25">
      <c r="A181" s="1608"/>
      <c r="B181" s="1609"/>
      <c r="C181" s="1112"/>
      <c r="D181" s="964"/>
      <c r="E181" s="1361"/>
      <c r="F181" s="1361"/>
      <c r="G181" s="1361"/>
      <c r="H181" s="1361"/>
      <c r="I181" s="1361"/>
      <c r="J181" s="2500">
        <f>ROUNDDOWN(B179/(100-B179)*SUM(J177-J164),0)</f>
        <v>0</v>
      </c>
      <c r="K181" s="1363"/>
      <c r="L181" s="1620"/>
      <c r="M181" s="1363"/>
      <c r="N181" s="336"/>
      <c r="O181" s="2"/>
      <c r="P181" s="2"/>
      <c r="U181"/>
      <c r="BX181" s="1001"/>
      <c r="BY181" s="2353"/>
      <c r="BZ181" s="2353"/>
      <c r="CA181" s="2353"/>
      <c r="CB181" s="2353"/>
      <c r="CC181" s="2353"/>
      <c r="CD181" s="2353"/>
      <c r="CE181" s="897"/>
      <c r="CF181" s="900"/>
      <c r="CG181" s="910"/>
      <c r="CH181" s="910"/>
      <c r="CI181" s="910"/>
      <c r="CJ181" s="910"/>
      <c r="CK181" s="910"/>
      <c r="CL181" s="910"/>
      <c r="CM181" s="910"/>
      <c r="CN181" s="910"/>
      <c r="CO181" s="910"/>
    </row>
    <row r="182" spans="1:95" x14ac:dyDescent="0.25">
      <c r="A182" s="1608"/>
      <c r="B182" s="1609"/>
      <c r="C182" s="1113"/>
      <c r="D182" s="964"/>
      <c r="E182" s="1361"/>
      <c r="F182" s="1361"/>
      <c r="G182" s="1361"/>
      <c r="H182" s="1361"/>
      <c r="I182" s="1361"/>
      <c r="J182" s="2500">
        <f>ROUNDDOWN(B179*J179/100,0)</f>
        <v>0</v>
      </c>
      <c r="K182" s="1363"/>
      <c r="L182" s="1619">
        <f>ROUNDDOWN(0.29*L179,0)</f>
        <v>0</v>
      </c>
      <c r="M182" s="1363"/>
      <c r="N182" s="336"/>
      <c r="O182" s="2"/>
      <c r="P182" s="2"/>
      <c r="U182"/>
      <c r="BX182" s="243"/>
      <c r="BY182" s="2352" t="s">
        <v>153</v>
      </c>
      <c r="BZ182" s="2352" t="s">
        <v>319</v>
      </c>
      <c r="CA182" s="2355" t="s">
        <v>341</v>
      </c>
      <c r="CB182" s="2737" t="s">
        <v>63</v>
      </c>
      <c r="CC182" s="2737"/>
      <c r="CD182" s="2391" t="s">
        <v>154</v>
      </c>
      <c r="CE182" s="2918" t="s">
        <v>15</v>
      </c>
      <c r="CF182" s="2919"/>
      <c r="CG182" s="910"/>
      <c r="CH182" s="910"/>
      <c r="CI182" s="910"/>
      <c r="CJ182" s="910"/>
      <c r="CK182" s="910"/>
      <c r="CL182" s="910"/>
      <c r="CM182" s="910"/>
      <c r="CN182" s="910"/>
      <c r="CO182" s="910"/>
      <c r="CP182" s="910"/>
      <c r="CQ182" s="910"/>
    </row>
    <row r="183" spans="1:95" x14ac:dyDescent="0.25">
      <c r="A183" s="1608"/>
      <c r="B183" s="1357"/>
      <c r="C183" s="1113"/>
      <c r="D183" s="964"/>
      <c r="E183" s="1361"/>
      <c r="F183" s="1361"/>
      <c r="G183" s="1361"/>
      <c r="H183" s="1361"/>
      <c r="I183" s="1361"/>
      <c r="J183" s="2500">
        <f>ROUNDDOWN(B179*(L177-J164)/100,0)</f>
        <v>0</v>
      </c>
      <c r="K183" s="1363"/>
      <c r="L183" s="1620"/>
      <c r="M183" s="1363"/>
      <c r="N183" s="336"/>
      <c r="O183" s="2"/>
      <c r="P183" s="2"/>
      <c r="U183"/>
      <c r="BX183" s="243"/>
      <c r="BY183" s="1093" t="s">
        <v>343</v>
      </c>
      <c r="BZ183" s="2346"/>
      <c r="CA183" s="2395"/>
      <c r="CB183" s="2729" t="s">
        <v>344</v>
      </c>
      <c r="CC183" s="2736"/>
      <c r="CD183" s="2432">
        <v>23.07</v>
      </c>
      <c r="CE183" s="2916"/>
      <c r="CF183" s="2917"/>
      <c r="CG183" s="2085">
        <f t="shared" ref="CG183:CG188" si="36">IF(BZ183="Evaluation",CD183,0)</f>
        <v>0</v>
      </c>
      <c r="CH183" s="910"/>
      <c r="CI183" s="910"/>
      <c r="CJ183" s="910"/>
      <c r="CK183" s="910"/>
      <c r="CL183" s="910"/>
      <c r="CM183" s="910"/>
      <c r="CN183" s="910"/>
      <c r="CO183" s="910"/>
      <c r="CP183" s="910"/>
      <c r="CQ183" s="910"/>
    </row>
    <row r="184" spans="1:95" x14ac:dyDescent="0.25">
      <c r="A184" s="1608"/>
      <c r="B184" s="1610"/>
      <c r="C184" s="1114"/>
      <c r="D184" s="965"/>
      <c r="E184" s="1362"/>
      <c r="F184" s="1362"/>
      <c r="G184" s="1362"/>
      <c r="H184" s="1362"/>
      <c r="I184" s="1362"/>
      <c r="J184" s="2500">
        <f>IF(J181&gt;J182,J182,J181)</f>
        <v>0</v>
      </c>
      <c r="K184" s="1285"/>
      <c r="L184" s="1363"/>
      <c r="M184" s="1285"/>
      <c r="N184" s="326"/>
      <c r="O184" s="2"/>
      <c r="P184" s="2"/>
      <c r="U184"/>
      <c r="BX184" s="243"/>
      <c r="BY184" s="1092" t="s">
        <v>346</v>
      </c>
      <c r="BZ184" s="2346"/>
      <c r="CA184" s="2395">
        <v>1</v>
      </c>
      <c r="CB184" s="2734" t="s">
        <v>349</v>
      </c>
      <c r="CC184" s="2735"/>
      <c r="CD184" s="919"/>
      <c r="CE184" s="2916"/>
      <c r="CF184" s="2917"/>
      <c r="CG184" s="2085">
        <f t="shared" si="36"/>
        <v>0</v>
      </c>
      <c r="CH184" s="910"/>
      <c r="CI184" s="910"/>
      <c r="CJ184" s="910"/>
      <c r="CK184" s="910"/>
      <c r="CL184" s="910"/>
      <c r="CM184" s="910"/>
      <c r="CN184" s="910"/>
      <c r="CO184" s="910"/>
      <c r="CP184" s="910"/>
      <c r="CQ184" s="910"/>
    </row>
    <row r="185" spans="1:95" ht="15.75" thickBot="1" x14ac:dyDescent="0.3">
      <c r="A185" s="1618"/>
      <c r="B185" s="1358"/>
      <c r="C185" s="1114"/>
      <c r="D185" s="1115"/>
      <c r="E185" s="1365"/>
      <c r="F185" s="1365"/>
      <c r="G185" s="1365"/>
      <c r="H185" s="1365"/>
      <c r="I185" s="1362"/>
      <c r="J185" s="2501">
        <f>ROUNDDOWN((L177-J164)*B179/100,0)</f>
        <v>0</v>
      </c>
      <c r="K185" s="1322"/>
      <c r="L185" s="1308"/>
      <c r="M185" s="1322"/>
      <c r="N185" s="326"/>
      <c r="O185" s="2"/>
      <c r="P185" s="2"/>
      <c r="U185"/>
      <c r="BX185" s="243"/>
      <c r="BY185" s="1092" t="s">
        <v>25</v>
      </c>
      <c r="BZ185" s="2346"/>
      <c r="CA185" s="2395">
        <v>1</v>
      </c>
      <c r="CB185" s="2734" t="s">
        <v>348</v>
      </c>
      <c r="CC185" s="2735"/>
      <c r="CD185" s="919"/>
      <c r="CE185" s="2916"/>
      <c r="CF185" s="2917"/>
      <c r="CG185" s="2085">
        <f t="shared" si="36"/>
        <v>0</v>
      </c>
      <c r="CH185" s="910"/>
      <c r="CI185" s="910"/>
      <c r="CJ185" s="910"/>
      <c r="CK185" s="920"/>
      <c r="CL185" s="910"/>
      <c r="CM185" s="910"/>
      <c r="CN185" s="910"/>
      <c r="CO185" s="910"/>
      <c r="CP185" s="910"/>
    </row>
    <row r="186" spans="1:95" ht="15.75" thickBot="1" x14ac:dyDescent="0.3">
      <c r="A186" s="1621"/>
      <c r="B186" s="1367"/>
      <c r="C186" s="1037"/>
      <c r="D186" s="68"/>
      <c r="E186" s="2927" t="s">
        <v>166</v>
      </c>
      <c r="F186" s="2928"/>
      <c r="G186" s="2928"/>
      <c r="H186" s="2928"/>
      <c r="I186" s="2929"/>
      <c r="J186" s="1388">
        <f>IF(AND('Cover Sheet and Summary'!B12="tfc",J181&lt;J182),J181,IF('Cover Sheet and Summary'!B12="tdc",J183,IF('Cover Sheet and Summary'!B12="MTDC",J182,IF('Cover Sheet and Summary'!B12="Custom Indirects",J185,J184))))</f>
        <v>0</v>
      </c>
      <c r="K186" s="1308"/>
      <c r="L186" s="1308"/>
      <c r="M186" s="1308"/>
      <c r="N186" s="27"/>
      <c r="O186" s="2"/>
      <c r="P186" s="2"/>
      <c r="U186"/>
      <c r="BX186" s="243"/>
      <c r="BY186" s="905"/>
      <c r="BZ186" s="2346"/>
      <c r="CA186" s="2395">
        <v>1</v>
      </c>
      <c r="CB186" s="2731"/>
      <c r="CC186" s="2733"/>
      <c r="CD186" s="919"/>
      <c r="CE186" s="2916"/>
      <c r="CF186" s="2917"/>
      <c r="CG186" s="2085">
        <f t="shared" si="36"/>
        <v>0</v>
      </c>
      <c r="CH186" s="910"/>
      <c r="CI186" s="910"/>
      <c r="CJ186" s="910"/>
      <c r="CK186" s="920"/>
      <c r="CL186" s="910"/>
      <c r="CM186" s="910"/>
      <c r="CN186" s="910"/>
      <c r="CO186" s="910"/>
      <c r="CP186" s="910"/>
    </row>
    <row r="187" spans="1:95" x14ac:dyDescent="0.25">
      <c r="A187" s="1611"/>
      <c r="B187" s="1367"/>
      <c r="C187" s="1037"/>
      <c r="D187" s="68"/>
      <c r="E187" s="1308"/>
      <c r="F187" s="1308"/>
      <c r="G187" s="1308"/>
      <c r="H187" s="1308"/>
      <c r="I187" s="1308"/>
      <c r="J187" s="1612"/>
      <c r="K187" s="1308"/>
      <c r="L187" s="1308"/>
      <c r="M187" s="1308"/>
      <c r="N187" s="242"/>
      <c r="O187" s="2"/>
      <c r="P187" s="2"/>
      <c r="U187"/>
      <c r="BX187" s="243"/>
      <c r="BY187" s="905"/>
      <c r="BZ187" s="2346"/>
      <c r="CA187" s="2395">
        <v>1</v>
      </c>
      <c r="CB187" s="2731"/>
      <c r="CC187" s="2733"/>
      <c r="CD187" s="919"/>
      <c r="CE187" s="2916"/>
      <c r="CF187" s="2917"/>
      <c r="CG187" s="2085">
        <f t="shared" si="36"/>
        <v>0</v>
      </c>
      <c r="CH187" s="910"/>
      <c r="CI187" s="910"/>
      <c r="CJ187" s="910"/>
      <c r="CK187" s="920"/>
      <c r="CL187" s="910"/>
      <c r="CM187" s="910"/>
      <c r="CN187" s="910"/>
      <c r="CO187" s="910"/>
      <c r="CP187" s="910"/>
    </row>
    <row r="188" spans="1:95" ht="15.75" thickBot="1" x14ac:dyDescent="0.3">
      <c r="A188" s="1611" t="s">
        <v>82</v>
      </c>
      <c r="B188" s="1367"/>
      <c r="C188" s="1037"/>
      <c r="D188" s="68"/>
      <c r="E188" s="1308"/>
      <c r="F188" s="1308"/>
      <c r="G188" s="1308"/>
      <c r="H188" s="1308"/>
      <c r="I188" s="1308"/>
      <c r="J188" s="1612"/>
      <c r="K188" s="1308"/>
      <c r="L188" s="1308"/>
      <c r="M188" s="1308"/>
      <c r="N188" s="887"/>
      <c r="O188" s="2"/>
      <c r="P188" s="2"/>
      <c r="U188"/>
      <c r="BX188" s="1006"/>
      <c r="BY188" s="905"/>
      <c r="BZ188" s="2346"/>
      <c r="CA188" s="2395">
        <v>1</v>
      </c>
      <c r="CB188" s="2731"/>
      <c r="CC188" s="2733"/>
      <c r="CD188" s="919"/>
      <c r="CE188" s="2916"/>
      <c r="CF188" s="2917"/>
      <c r="CG188" s="2085">
        <f t="shared" si="36"/>
        <v>0</v>
      </c>
      <c r="CH188" s="910"/>
      <c r="CI188" s="910"/>
      <c r="CJ188" s="910"/>
      <c r="CK188" s="920"/>
      <c r="CL188" s="910"/>
      <c r="CM188" s="910"/>
      <c r="CN188" s="910"/>
      <c r="CO188" s="910"/>
      <c r="CP188" s="910"/>
    </row>
    <row r="189" spans="1:95" ht="15.75" thickBot="1" x14ac:dyDescent="0.3">
      <c r="A189" s="1611" t="s">
        <v>87</v>
      </c>
      <c r="B189" s="1367"/>
      <c r="C189" s="1037"/>
      <c r="D189" s="68"/>
      <c r="E189" s="1308"/>
      <c r="F189" s="1308"/>
      <c r="G189" s="1308"/>
      <c r="H189" s="1308"/>
      <c r="I189" s="1308"/>
      <c r="J189" s="1612"/>
      <c r="K189" s="1308"/>
      <c r="L189" s="1308"/>
      <c r="M189" s="1308"/>
      <c r="N189" s="888"/>
      <c r="O189" s="2"/>
      <c r="P189" s="2"/>
      <c r="U189"/>
      <c r="BX189" s="2832" t="s">
        <v>36</v>
      </c>
      <c r="BY189" s="2833"/>
      <c r="BZ189" s="2833"/>
      <c r="CA189" s="2833"/>
      <c r="CB189" s="2833"/>
      <c r="CC189" s="2834"/>
      <c r="CD189" s="2356"/>
      <c r="CE189" s="2935">
        <f t="shared" ref="CE189:CF189" si="37">SUM(CE183:CE188)</f>
        <v>0</v>
      </c>
      <c r="CF189" s="2936">
        <f t="shared" si="37"/>
        <v>0</v>
      </c>
      <c r="CG189" s="910">
        <f>SUM(CG183:CG188)</f>
        <v>0</v>
      </c>
      <c r="CH189" s="897"/>
      <c r="CI189" s="910"/>
      <c r="CJ189" s="910"/>
      <c r="CK189" s="920"/>
      <c r="CL189" s="910"/>
      <c r="CM189" s="910"/>
      <c r="CN189" s="910"/>
      <c r="CO189" s="910"/>
      <c r="CP189" s="910"/>
    </row>
    <row r="190" spans="1:95" x14ac:dyDescent="0.25">
      <c r="A190" s="1611" t="s">
        <v>83</v>
      </c>
      <c r="B190" s="1367"/>
      <c r="C190" s="1037"/>
      <c r="D190" s="68"/>
      <c r="E190" s="1308"/>
      <c r="F190" s="1308"/>
      <c r="G190" s="1308"/>
      <c r="H190" s="1308"/>
      <c r="I190" s="1308"/>
      <c r="J190" s="1613"/>
      <c r="K190" s="1308"/>
      <c r="L190" s="1308"/>
      <c r="M190" s="1308"/>
      <c r="N190" s="326"/>
      <c r="O190" s="2"/>
      <c r="P190" s="2"/>
      <c r="U190"/>
      <c r="BX190" s="842"/>
      <c r="BY190" s="842"/>
      <c r="BZ190" s="842"/>
      <c r="CA190" s="1130"/>
      <c r="CB190" s="910"/>
      <c r="CC190" s="910"/>
      <c r="CD190" s="910"/>
      <c r="CE190" s="910"/>
      <c r="CG190" s="910"/>
      <c r="CH190" s="920"/>
      <c r="CI190" s="910"/>
      <c r="CJ190" s="910"/>
      <c r="CK190" s="910"/>
      <c r="CL190" s="910"/>
      <c r="CM190" s="910"/>
    </row>
    <row r="191" spans="1:95" ht="15.75" thickBot="1" x14ac:dyDescent="0.3">
      <c r="A191" s="934"/>
      <c r="B191" s="1937"/>
      <c r="C191" s="1038"/>
      <c r="D191" s="948"/>
      <c r="E191" s="948"/>
      <c r="F191" s="948"/>
      <c r="G191" s="1018"/>
      <c r="H191" s="948"/>
      <c r="I191" s="970"/>
      <c r="J191" s="971"/>
      <c r="K191" s="971"/>
      <c r="L191" s="972"/>
      <c r="M191" s="948"/>
      <c r="N191" s="326"/>
      <c r="O191" s="2"/>
      <c r="P191" s="2"/>
      <c r="U191"/>
      <c r="BX191" s="842"/>
      <c r="BY191" s="842"/>
      <c r="BZ191" s="842"/>
      <c r="CA191" s="842"/>
      <c r="CB191" s="910"/>
      <c r="CC191" s="910"/>
      <c r="CD191" s="910"/>
      <c r="CE191" s="910"/>
      <c r="CG191" s="910"/>
      <c r="CH191" s="920"/>
      <c r="CI191" s="910"/>
      <c r="CJ191" s="910"/>
      <c r="CK191" s="910"/>
      <c r="CL191" s="910"/>
      <c r="CM191" s="910"/>
    </row>
    <row r="192" spans="1:95" ht="15.75" thickBot="1" x14ac:dyDescent="0.3">
      <c r="A192" s="2900"/>
      <c r="B192" s="2797"/>
      <c r="C192" s="1693"/>
      <c r="D192" s="1694"/>
      <c r="E192" s="2927" t="s">
        <v>36</v>
      </c>
      <c r="F192" s="2928"/>
      <c r="G192" s="2929"/>
      <c r="H192" s="1977"/>
      <c r="I192" s="1384">
        <f>SUM(I177,I190)</f>
        <v>0</v>
      </c>
      <c r="J192" s="1385">
        <f>SUM(J177,J186)</f>
        <v>0</v>
      </c>
      <c r="K192" s="1386">
        <f>K177</f>
        <v>0</v>
      </c>
      <c r="L192" s="1387">
        <f>SUM(I192,J192,K192)</f>
        <v>0</v>
      </c>
      <c r="M192" s="1615"/>
      <c r="N192" s="326"/>
      <c r="O192" s="2"/>
      <c r="P192" s="2"/>
      <c r="U192"/>
      <c r="BX192" s="842"/>
      <c r="BY192" s="842"/>
      <c r="BZ192" s="842"/>
      <c r="CA192" s="842"/>
      <c r="CB192" s="910"/>
      <c r="CC192" s="910"/>
      <c r="CD192" s="910"/>
      <c r="CE192" s="910"/>
      <c r="CG192" s="910"/>
      <c r="CH192" s="920"/>
      <c r="CI192" s="910"/>
      <c r="CJ192" s="910"/>
      <c r="CK192" s="910"/>
      <c r="CL192" s="910"/>
      <c r="CM192" s="910"/>
    </row>
    <row r="193" spans="1:91" x14ac:dyDescent="0.25">
      <c r="A193" s="1089" t="s">
        <v>47</v>
      </c>
      <c r="B193" s="1090"/>
      <c r="C193" s="17"/>
      <c r="D193" s="1286"/>
      <c r="E193" s="1286"/>
      <c r="F193" s="1286"/>
      <c r="G193" s="1286"/>
      <c r="H193" s="1984"/>
      <c r="I193" s="2801" t="s">
        <v>199</v>
      </c>
      <c r="J193" s="2802"/>
      <c r="K193" s="2802"/>
      <c r="L193" s="2803"/>
      <c r="M193" s="1285"/>
      <c r="N193" s="326"/>
      <c r="O193" s="2"/>
      <c r="P193" s="2"/>
      <c r="U193"/>
      <c r="BX193" s="842"/>
      <c r="BY193" s="100"/>
      <c r="BZ193" s="100"/>
      <c r="CA193" s="100"/>
      <c r="CB193" s="910"/>
      <c r="CC193" s="910"/>
      <c r="CD193" s="910"/>
      <c r="CE193" s="910"/>
      <c r="CG193" s="910"/>
      <c r="CH193" s="920"/>
      <c r="CI193" s="910"/>
      <c r="CJ193" s="910"/>
      <c r="CK193" s="910"/>
      <c r="CL193" s="910"/>
      <c r="CM193" s="910"/>
    </row>
    <row r="194" spans="1:91" x14ac:dyDescent="0.25">
      <c r="A194" s="1083"/>
      <c r="B194" s="1084"/>
      <c r="C194" s="17"/>
      <c r="D194" s="1286"/>
      <c r="E194" s="1286"/>
      <c r="F194" s="1286"/>
      <c r="G194" s="1286"/>
      <c r="H194" s="1984"/>
      <c r="I194" s="1368" t="s">
        <v>16</v>
      </c>
      <c r="J194" s="1285" t="s">
        <v>8</v>
      </c>
      <c r="K194" s="1285" t="s">
        <v>151</v>
      </c>
      <c r="L194" s="1369" t="s">
        <v>15</v>
      </c>
      <c r="M194" s="1285"/>
      <c r="N194" s="326"/>
      <c r="O194" s="2"/>
      <c r="P194" s="2"/>
      <c r="U194"/>
      <c r="BX194" s="842"/>
      <c r="BY194" s="100"/>
      <c r="BZ194" s="100"/>
      <c r="CA194" s="100"/>
      <c r="CB194" s="910"/>
      <c r="CC194" s="910"/>
      <c r="CD194" s="910"/>
      <c r="CE194" s="910"/>
      <c r="CG194" s="910"/>
      <c r="CH194" s="920"/>
      <c r="CI194" s="910"/>
      <c r="CJ194" s="910"/>
      <c r="CK194" s="910"/>
      <c r="CL194" s="910"/>
      <c r="CM194" s="910"/>
    </row>
    <row r="195" spans="1:91" x14ac:dyDescent="0.25">
      <c r="A195" s="1083"/>
      <c r="B195" s="1084"/>
      <c r="C195" s="17"/>
      <c r="D195" s="2926"/>
      <c r="E195" s="2770"/>
      <c r="F195" s="2770"/>
      <c r="G195" s="2771"/>
      <c r="H195" s="1965"/>
      <c r="I195" s="1370">
        <f>'Cover Sheet and Summary'!I69</f>
        <v>0</v>
      </c>
      <c r="J195" s="1370">
        <f>'Cover Sheet and Summary'!J69</f>
        <v>0</v>
      </c>
      <c r="K195" s="1370">
        <f>'Cover Sheet and Summary'!K69</f>
        <v>0</v>
      </c>
      <c r="L195" s="1370">
        <f>'Cover Sheet and Summary'!L69</f>
        <v>0</v>
      </c>
      <c r="M195" s="1286"/>
      <c r="N195" s="326"/>
      <c r="O195" s="2"/>
      <c r="P195" s="2"/>
      <c r="U195"/>
      <c r="BX195" s="842"/>
      <c r="BY195" s="100"/>
      <c r="BZ195" s="100"/>
      <c r="CA195" s="100"/>
      <c r="CC195" s="910"/>
      <c r="CD195" s="910"/>
      <c r="CE195" s="910"/>
      <c r="CM195" s="910"/>
    </row>
    <row r="196" spans="1:91" ht="6.75" customHeight="1" thickBot="1" x14ac:dyDescent="0.3">
      <c r="A196" s="1083"/>
      <c r="B196" s="1084"/>
      <c r="C196" s="17"/>
      <c r="D196" s="1320"/>
      <c r="E196" s="1280"/>
      <c r="F196" s="1280"/>
      <c r="G196" s="1280"/>
      <c r="H196" s="1964"/>
      <c r="I196" s="1285"/>
      <c r="J196" s="1285"/>
      <c r="K196" s="1285"/>
      <c r="L196" s="1285"/>
      <c r="M196" s="1286"/>
      <c r="N196" s="270"/>
      <c r="O196" s="844"/>
      <c r="P196" s="844"/>
      <c r="Q196" s="844"/>
      <c r="R196" s="844"/>
      <c r="S196" s="746"/>
      <c r="T196" s="270"/>
      <c r="U196" s="270"/>
      <c r="V196" s="270"/>
      <c r="W196" s="270"/>
      <c r="X196" s="270"/>
      <c r="Y196" s="270"/>
      <c r="Z196" s="270"/>
      <c r="AA196" s="270"/>
      <c r="AB196" s="270"/>
      <c r="AC196" s="270"/>
      <c r="AD196" s="270"/>
      <c r="AE196" s="270"/>
      <c r="AF196" s="270"/>
      <c r="AG196" s="607"/>
      <c r="AH196" s="270"/>
      <c r="AI196" s="270"/>
      <c r="AJ196" s="270"/>
      <c r="AK196" s="270"/>
      <c r="AL196" s="270"/>
      <c r="AM196" s="270"/>
      <c r="AN196" s="270"/>
      <c r="AO196" s="270"/>
      <c r="AP196" s="270"/>
      <c r="AQ196" s="607"/>
      <c r="AR196" s="270"/>
      <c r="AS196" s="270"/>
      <c r="AT196" s="270"/>
      <c r="AU196" s="270"/>
      <c r="AV196" s="270"/>
      <c r="AW196" s="270"/>
      <c r="AX196" s="270"/>
      <c r="AY196" s="270"/>
      <c r="AZ196" s="271"/>
      <c r="BA196" s="270"/>
      <c r="BB196" s="270"/>
      <c r="BC196" s="270"/>
      <c r="BD196" s="270"/>
      <c r="BE196" s="271"/>
      <c r="BX196" s="842"/>
      <c r="BY196" s="100"/>
      <c r="BZ196" s="100"/>
      <c r="CA196" s="100"/>
      <c r="CE196" s="910"/>
    </row>
    <row r="197" spans="1:91" ht="15.75" thickBot="1" x14ac:dyDescent="0.3">
      <c r="A197" s="1083"/>
      <c r="B197" s="1084"/>
      <c r="C197" s="17"/>
      <c r="D197" s="1320"/>
      <c r="E197" s="1280"/>
      <c r="F197" s="1280"/>
      <c r="G197" s="1280"/>
      <c r="H197" s="1964"/>
      <c r="I197" s="1019"/>
      <c r="J197" s="1039" t="s">
        <v>37</v>
      </c>
      <c r="K197" s="1040"/>
      <c r="L197" s="1041"/>
      <c r="M197" s="1286"/>
      <c r="N197" s="27"/>
      <c r="BX197" s="2305" t="s">
        <v>332</v>
      </c>
      <c r="BY197" s="2307">
        <f>SUM(M41,L42,CG189,CE177,CF163,CI153,CF137,CF82,CF74,CP63)</f>
        <v>0</v>
      </c>
      <c r="BZ197" s="2"/>
      <c r="CA197" s="2"/>
    </row>
    <row r="198" spans="1:91" x14ac:dyDescent="0.25">
      <c r="A198" s="1083"/>
      <c r="B198" s="1084"/>
      <c r="C198" s="17"/>
      <c r="D198" s="1320"/>
      <c r="E198" s="1280"/>
      <c r="F198" s="1280"/>
      <c r="G198" s="1280"/>
      <c r="H198" s="1964"/>
      <c r="I198" s="975"/>
      <c r="J198" s="976"/>
      <c r="K198" s="976"/>
      <c r="L198" s="977"/>
      <c r="M198" s="1286"/>
      <c r="N198" s="27"/>
      <c r="BX198" s="1042"/>
      <c r="BY198" s="2"/>
      <c r="BZ198" s="2"/>
      <c r="CA198" s="2"/>
    </row>
    <row r="199" spans="1:91" ht="15.75" thickBot="1" x14ac:dyDescent="0.3">
      <c r="A199" s="1083"/>
      <c r="B199" s="1084"/>
      <c r="C199" s="17"/>
      <c r="D199" s="1320"/>
      <c r="E199" s="1280"/>
      <c r="F199" s="1280"/>
      <c r="G199" s="1280"/>
      <c r="H199" s="1964"/>
      <c r="I199" s="975" t="s">
        <v>8</v>
      </c>
      <c r="J199" s="978">
        <f>'Cover Sheet and Summary'!L23</f>
        <v>0</v>
      </c>
      <c r="K199" s="976" t="s">
        <v>38</v>
      </c>
      <c r="L199" s="1104">
        <f>'Cover Sheet and Summary'!$N$23</f>
        <v>0</v>
      </c>
      <c r="M199" s="1286"/>
      <c r="N199" s="27"/>
      <c r="BX199" s="1042"/>
      <c r="BY199" s="2"/>
      <c r="BZ199" s="2"/>
      <c r="CA199" s="2"/>
    </row>
    <row r="200" spans="1:91" ht="15.75" thickBot="1" x14ac:dyDescent="0.3">
      <c r="A200" s="1083"/>
      <c r="B200" s="1084"/>
      <c r="C200" s="17"/>
      <c r="D200" s="1320"/>
      <c r="E200" s="1280"/>
      <c r="F200" s="1280"/>
      <c r="G200" s="1280"/>
      <c r="H200" s="1964"/>
      <c r="I200" s="995" t="s">
        <v>16</v>
      </c>
      <c r="J200" s="979">
        <f>'Cover Sheet and Summary'!L24</f>
        <v>0</v>
      </c>
      <c r="K200" s="996" t="s">
        <v>38</v>
      </c>
      <c r="L200" s="1928">
        <f>'Cover Sheet and Summary'!$N$24</f>
        <v>0</v>
      </c>
      <c r="M200" s="1286"/>
      <c r="N200" s="27"/>
    </row>
    <row r="201" spans="1:91" x14ac:dyDescent="0.25">
      <c r="A201" s="1083"/>
      <c r="B201" s="1084"/>
      <c r="C201" s="17"/>
      <c r="D201" s="1320"/>
      <c r="E201" s="1280"/>
      <c r="F201" s="1280"/>
      <c r="G201" s="1280"/>
      <c r="H201" s="1964"/>
      <c r="I201" s="1285"/>
      <c r="J201" s="1285"/>
      <c r="K201" s="1285"/>
      <c r="L201" s="1285"/>
      <c r="M201" s="1286"/>
      <c r="N201" s="27"/>
    </row>
    <row r="202" spans="1:91" x14ac:dyDescent="0.25">
      <c r="A202" s="1083"/>
      <c r="B202" s="1084"/>
      <c r="C202" s="17"/>
      <c r="D202" s="2815" t="s">
        <v>293</v>
      </c>
      <c r="E202" s="2925"/>
      <c r="F202" s="2925"/>
      <c r="G202" s="1582"/>
      <c r="H202" s="1582"/>
      <c r="I202" s="1582"/>
      <c r="J202" s="1834"/>
      <c r="K202" s="1286"/>
      <c r="L202" s="1286"/>
      <c r="M202" s="1286"/>
      <c r="N202" s="27"/>
    </row>
    <row r="203" spans="1:91" x14ac:dyDescent="0.25">
      <c r="A203" s="1083"/>
      <c r="B203" s="1084"/>
      <c r="C203" s="17"/>
      <c r="D203" s="1814"/>
      <c r="E203" s="1284"/>
      <c r="F203" s="1284"/>
      <c r="G203" s="1815"/>
      <c r="H203" s="1815"/>
      <c r="I203" s="1815" t="s">
        <v>106</v>
      </c>
      <c r="J203" s="1816" t="s">
        <v>138</v>
      </c>
      <c r="K203" s="1286"/>
      <c r="L203" s="1286"/>
      <c r="M203" s="1286"/>
      <c r="N203" s="27"/>
    </row>
    <row r="204" spans="1:91" x14ac:dyDescent="0.25">
      <c r="A204" s="1083"/>
      <c r="B204" s="1084"/>
      <c r="C204" s="17"/>
      <c r="D204" s="1616">
        <f>$A$40</f>
        <v>0</v>
      </c>
      <c r="E204" s="2921">
        <f>$A$40</f>
        <v>0</v>
      </c>
      <c r="F204" s="2800"/>
      <c r="G204" s="2800"/>
      <c r="H204" s="2807"/>
      <c r="I204" s="1376">
        <f>J40+J41</f>
        <v>0</v>
      </c>
      <c r="J204" s="1678">
        <f>IF(ISERROR(J40/D40),"",SUM(J40/D40,J41/D41))</f>
        <v>0</v>
      </c>
      <c r="K204" s="1617"/>
      <c r="L204" s="1617"/>
      <c r="M204" s="1451"/>
      <c r="N204" s="27"/>
    </row>
    <row r="205" spans="1:91" x14ac:dyDescent="0.25">
      <c r="A205" s="1083"/>
      <c r="B205" s="1084"/>
      <c r="C205" s="17"/>
      <c r="D205" s="1616">
        <f>$A$43</f>
        <v>0</v>
      </c>
      <c r="E205" s="2921">
        <f>$A$43</f>
        <v>0</v>
      </c>
      <c r="F205" s="2800"/>
      <c r="G205" s="2800"/>
      <c r="H205" s="2807"/>
      <c r="I205" s="1376">
        <f>J43+J44</f>
        <v>0</v>
      </c>
      <c r="J205" s="1678">
        <f>IF(ISERROR(J43/D43),"",SUM(J43/D43,J44/D44))</f>
        <v>0</v>
      </c>
      <c r="K205" s="1617"/>
      <c r="L205" s="1617"/>
      <c r="M205" s="1451"/>
      <c r="N205" s="27"/>
    </row>
    <row r="206" spans="1:91" x14ac:dyDescent="0.25">
      <c r="A206" s="1083"/>
      <c r="B206" s="1084"/>
      <c r="C206" s="17"/>
      <c r="D206" s="2054"/>
      <c r="E206" s="2921">
        <f>$A$46</f>
        <v>0</v>
      </c>
      <c r="F206" s="2800"/>
      <c r="G206" s="2800"/>
      <c r="H206" s="2807"/>
      <c r="I206" s="1376">
        <f>J46+J47</f>
        <v>0</v>
      </c>
      <c r="J206" s="1678">
        <f>IF(ISERROR(J46/D46),"",SUM(J46/D46,J47/D47))</f>
        <v>0</v>
      </c>
      <c r="K206" s="1617"/>
      <c r="L206" s="1617"/>
      <c r="M206" s="1451"/>
      <c r="N206" s="27"/>
      <c r="U206" s="2052"/>
    </row>
    <row r="207" spans="1:91" x14ac:dyDescent="0.25">
      <c r="A207" s="1083"/>
      <c r="B207" s="1084"/>
      <c r="C207" s="17"/>
      <c r="D207" s="2054"/>
      <c r="E207" s="2921">
        <f>$A$49</f>
        <v>0</v>
      </c>
      <c r="F207" s="2800"/>
      <c r="G207" s="2800"/>
      <c r="H207" s="2807"/>
      <c r="I207" s="1376">
        <f>J49+J50</f>
        <v>0</v>
      </c>
      <c r="J207" s="1678">
        <f>IF(ISERROR(J49/D49),"",SUM(J49/D49,J50/D50))</f>
        <v>0</v>
      </c>
      <c r="K207" s="1617"/>
      <c r="L207" s="1617"/>
      <c r="M207" s="1451"/>
      <c r="N207" s="27"/>
      <c r="U207" s="2052"/>
    </row>
    <row r="208" spans="1:91" x14ac:dyDescent="0.25">
      <c r="A208" s="1083"/>
      <c r="B208" s="1084"/>
      <c r="C208" s="17"/>
      <c r="D208" s="2054"/>
      <c r="E208" s="2921">
        <f>$A$52</f>
        <v>0</v>
      </c>
      <c r="F208" s="2800"/>
      <c r="G208" s="2800"/>
      <c r="H208" s="2807"/>
      <c r="I208" s="1376">
        <f>J52+J53</f>
        <v>0</v>
      </c>
      <c r="J208" s="1678">
        <f>IF(ISERROR(J52/D52),"",SUM(J52/D52,J53/D53))</f>
        <v>0</v>
      </c>
      <c r="K208" s="1617"/>
      <c r="L208" s="1617"/>
      <c r="M208" s="1451"/>
      <c r="N208" s="27"/>
      <c r="U208" s="2052"/>
    </row>
    <row r="209" spans="1:21" x14ac:dyDescent="0.25">
      <c r="A209" s="1083"/>
      <c r="B209" s="1084"/>
      <c r="C209" s="17"/>
      <c r="D209" s="2054"/>
      <c r="E209" s="2921">
        <f>$A$55</f>
        <v>0</v>
      </c>
      <c r="F209" s="2800"/>
      <c r="G209" s="2800"/>
      <c r="H209" s="2807"/>
      <c r="I209" s="1376">
        <f>J55+J56</f>
        <v>0</v>
      </c>
      <c r="J209" s="1678" t="str">
        <f>IF(ISERROR(J55/D55),"",SUM(J55/D55,J56/D56))</f>
        <v/>
      </c>
      <c r="K209" s="1617"/>
      <c r="L209" s="1617"/>
      <c r="M209" s="1451"/>
      <c r="N209" s="27"/>
      <c r="U209" s="2052"/>
    </row>
    <row r="210" spans="1:21" x14ac:dyDescent="0.25">
      <c r="A210" s="1083"/>
      <c r="B210" s="1084"/>
      <c r="C210" s="17"/>
      <c r="D210" s="2054"/>
      <c r="E210" s="2921">
        <f>B58</f>
        <v>0</v>
      </c>
      <c r="F210" s="2800"/>
      <c r="G210" s="2800"/>
      <c r="H210" s="2807"/>
      <c r="I210" s="1376">
        <f>J58+J59</f>
        <v>0</v>
      </c>
      <c r="J210" s="1678" t="str">
        <f>IF(ISERROR(J58/D58),"",SUM(J58/D58,J59/D59))</f>
        <v/>
      </c>
      <c r="K210" s="1617"/>
      <c r="L210" s="1617"/>
      <c r="M210" s="1451"/>
      <c r="N210" s="27"/>
      <c r="U210" s="2052"/>
    </row>
    <row r="211" spans="1:21" x14ac:dyDescent="0.25">
      <c r="A211" s="1083"/>
      <c r="B211" s="1084"/>
      <c r="C211" s="17"/>
      <c r="D211" s="2054"/>
      <c r="E211" s="2921">
        <f>B61</f>
        <v>0</v>
      </c>
      <c r="F211" s="2800"/>
      <c r="G211" s="2800"/>
      <c r="H211" s="2807"/>
      <c r="I211" s="1376">
        <f>J61+J62</f>
        <v>0</v>
      </c>
      <c r="J211" s="1678" t="str">
        <f>IF(ISERROR(J61/D61),"",SUM(J61/D61,J62/D62))</f>
        <v/>
      </c>
      <c r="K211" s="1617"/>
      <c r="L211" s="1617"/>
      <c r="M211" s="1451"/>
      <c r="N211" s="27"/>
      <c r="U211" s="2052"/>
    </row>
    <row r="212" spans="1:21" x14ac:dyDescent="0.25">
      <c r="A212" s="1083"/>
      <c r="B212" s="1084"/>
      <c r="C212" s="17"/>
      <c r="D212" s="1616">
        <f>$A$46</f>
        <v>0</v>
      </c>
      <c r="E212" s="2921">
        <f>B64</f>
        <v>0</v>
      </c>
      <c r="F212" s="2800"/>
      <c r="G212" s="2800"/>
      <c r="H212" s="2807"/>
      <c r="I212" s="1376">
        <f>J64+J65</f>
        <v>0</v>
      </c>
      <c r="J212" s="1678" t="str">
        <f>IF(ISERROR(J64/D64),"",SUM(J64/D64,J65/D65))</f>
        <v/>
      </c>
      <c r="K212" s="1617"/>
      <c r="L212" s="1617"/>
      <c r="M212" s="1451"/>
      <c r="N212" s="27"/>
    </row>
    <row r="213" spans="1:21" x14ac:dyDescent="0.25">
      <c r="A213" s="1083"/>
      <c r="B213" s="1084"/>
      <c r="C213" s="17"/>
      <c r="D213" s="1616">
        <f>$A$49</f>
        <v>0</v>
      </c>
      <c r="E213" s="2922">
        <f>B67</f>
        <v>0</v>
      </c>
      <c r="F213" s="2923"/>
      <c r="G213" s="2923"/>
      <c r="H213" s="2924"/>
      <c r="I213" s="1376">
        <f>J67+J68</f>
        <v>0</v>
      </c>
      <c r="J213" s="1678" t="str">
        <f>IF(ISERROR(J67/D67),"",SUM(J67/D67,J68/D68))</f>
        <v/>
      </c>
      <c r="K213" s="1617"/>
      <c r="L213" s="1617"/>
      <c r="M213" s="1451"/>
      <c r="N213" s="27"/>
    </row>
    <row r="214" spans="1:21" x14ac:dyDescent="0.25">
      <c r="A214" s="1083"/>
      <c r="B214" s="1084"/>
      <c r="C214" s="17"/>
      <c r="D214" s="1616">
        <f>$A$52</f>
        <v>0</v>
      </c>
      <c r="E214" s="2920">
        <f>B70</f>
        <v>0</v>
      </c>
      <c r="F214" s="2920"/>
      <c r="G214" s="2062"/>
      <c r="H214" s="1679"/>
      <c r="I214" s="1376">
        <f>J70+J71</f>
        <v>0</v>
      </c>
      <c r="J214" s="1678" t="str">
        <f>IF(ISERROR(J70/D70),"",SUM(J70/D70,J71/D71))</f>
        <v/>
      </c>
      <c r="K214" s="1286"/>
      <c r="L214" s="1286"/>
      <c r="M214" s="1286"/>
      <c r="N214" s="27"/>
    </row>
    <row r="215" spans="1:21" x14ac:dyDescent="0.25">
      <c r="A215" s="1083"/>
      <c r="B215" s="1084"/>
      <c r="C215" s="17"/>
      <c r="D215" s="1616">
        <f>$A$55</f>
        <v>0</v>
      </c>
      <c r="E215" s="2920">
        <f>B73</f>
        <v>0</v>
      </c>
      <c r="F215" s="2920"/>
      <c r="G215" s="2062"/>
      <c r="H215" s="1679"/>
      <c r="I215" s="1376">
        <f>J73+J74</f>
        <v>0</v>
      </c>
      <c r="J215" s="1678" t="str">
        <f>IF(ISERROR(J73/D73),"",SUM(J73/D73,J74/D74))</f>
        <v/>
      </c>
      <c r="K215" s="1286"/>
      <c r="L215" s="1286"/>
      <c r="M215" s="1286"/>
      <c r="N215" s="27"/>
    </row>
    <row r="216" spans="1:21" x14ac:dyDescent="0.25">
      <c r="A216" s="1083"/>
      <c r="B216" s="1084"/>
      <c r="C216" s="17"/>
      <c r="D216" s="1616">
        <f>$A$61</f>
        <v>0</v>
      </c>
      <c r="E216" s="2920">
        <f>B76</f>
        <v>0</v>
      </c>
      <c r="F216" s="2920"/>
      <c r="G216" s="2062"/>
      <c r="H216" s="1679"/>
      <c r="I216" s="1376">
        <f>J76+J77</f>
        <v>0</v>
      </c>
      <c r="J216" s="1678" t="str">
        <f>IF(ISERROR(J76/D76),"",SUM(J76/D76,J77/D77))</f>
        <v/>
      </c>
      <c r="K216" s="1286"/>
      <c r="L216" s="1286"/>
      <c r="M216" s="1286"/>
      <c r="N216" s="27"/>
    </row>
    <row r="217" spans="1:21" x14ac:dyDescent="0.25">
      <c r="A217" s="1083"/>
      <c r="B217" s="1084"/>
      <c r="C217" s="17"/>
      <c r="D217" s="1616">
        <f>$A$64</f>
        <v>0</v>
      </c>
      <c r="E217" s="2920">
        <f>B79</f>
        <v>0</v>
      </c>
      <c r="F217" s="2920"/>
      <c r="G217" s="2062"/>
      <c r="H217" s="1679"/>
      <c r="I217" s="1376">
        <f>J79+J80</f>
        <v>0</v>
      </c>
      <c r="J217" s="1678" t="str">
        <f>IF(ISERROR(J79/D79),"",SUM(J79/D79,J80/D80))</f>
        <v/>
      </c>
      <c r="K217" s="1286"/>
      <c r="L217" s="1286"/>
      <c r="M217" s="1286"/>
      <c r="N217" s="27"/>
    </row>
    <row r="218" spans="1:21" x14ac:dyDescent="0.25">
      <c r="A218" s="1083"/>
      <c r="B218" s="1084"/>
      <c r="C218" s="17"/>
      <c r="D218" s="1616"/>
      <c r="E218" s="2920">
        <f>B82</f>
        <v>0</v>
      </c>
      <c r="F218" s="2920"/>
      <c r="G218" s="2062"/>
      <c r="H218" s="1679"/>
      <c r="I218" s="1376">
        <f>J82+J83</f>
        <v>0</v>
      </c>
      <c r="J218" s="1678" t="str">
        <f>IF(ISERROR(J82/D82),"",SUM(J82/D82,J83/D83))</f>
        <v/>
      </c>
      <c r="K218" s="1286"/>
      <c r="L218" s="1286"/>
      <c r="M218" s="1286"/>
      <c r="N218" s="27"/>
    </row>
    <row r="219" spans="1:21" x14ac:dyDescent="0.25">
      <c r="A219" s="1020"/>
      <c r="B219" s="1021"/>
      <c r="C219" s="17"/>
      <c r="D219" s="1616">
        <f>$A$67</f>
        <v>0</v>
      </c>
      <c r="E219" s="2920">
        <f>B121</f>
        <v>0</v>
      </c>
      <c r="F219" s="2920"/>
      <c r="G219" s="2062"/>
      <c r="H219" s="1679"/>
      <c r="I219" s="1376">
        <f>J121+J122</f>
        <v>0</v>
      </c>
      <c r="J219" s="1678" t="str">
        <f>IF(ISERROR(J121/D121),"",SUM(J121/D121,J122/D122))</f>
        <v/>
      </c>
      <c r="K219" s="1286"/>
      <c r="L219" s="1286"/>
      <c r="M219" s="1286"/>
      <c r="N219" s="27"/>
    </row>
    <row r="220" spans="1:21" ht="15.75" thickBot="1" x14ac:dyDescent="0.3">
      <c r="A220" s="267"/>
      <c r="B220" s="268"/>
      <c r="C220" s="324"/>
      <c r="D220" s="270"/>
      <c r="E220" s="270"/>
      <c r="F220" s="270"/>
      <c r="G220" s="270"/>
      <c r="H220" s="270"/>
      <c r="I220" s="270"/>
      <c r="J220" s="746"/>
      <c r="K220" s="270"/>
      <c r="L220" s="270"/>
      <c r="M220" s="270"/>
      <c r="N220" s="27"/>
    </row>
    <row r="222" spans="1:21" x14ac:dyDescent="0.25">
      <c r="G222" s="16"/>
      <c r="H222" s="16"/>
    </row>
  </sheetData>
  <sheetProtection algorithmName="SHA-512" hashValue="JQCrgF/4S5WnB5PwC2Uc8bCP9ubnai5o0V0l+XGNua70yDv/hWl7ss5nV9O8/6Br4BJ8B2m1uWFc7ENVLHQlAg==" saltValue="AHy7uMGxL8kGKKtRWz9CIQ==" spinCount="100000" sheet="1" objects="1" scenarios="1" selectLockedCells="1"/>
  <dataConsolidate/>
  <mergeCells count="234">
    <mergeCell ref="CI44:CK44"/>
    <mergeCell ref="CL44:CN44"/>
    <mergeCell ref="CO44:CQ44"/>
    <mergeCell ref="CD54:CH54"/>
    <mergeCell ref="CI54:CK54"/>
    <mergeCell ref="CL54:CN54"/>
    <mergeCell ref="CO54:CQ54"/>
    <mergeCell ref="CD29:CH29"/>
    <mergeCell ref="CI29:CK29"/>
    <mergeCell ref="CL29:CN29"/>
    <mergeCell ref="CO29:CQ29"/>
    <mergeCell ref="BX82:CC82"/>
    <mergeCell ref="BX137:CC137"/>
    <mergeCell ref="BX153:CF153"/>
    <mergeCell ref="BX163:CC163"/>
    <mergeCell ref="BX177:CC177"/>
    <mergeCell ref="CG139:CH139"/>
    <mergeCell ref="CD162:CE162"/>
    <mergeCell ref="CD163:CE163"/>
    <mergeCell ref="CD157:CE157"/>
    <mergeCell ref="CD156:CE156"/>
    <mergeCell ref="CD159:CE159"/>
    <mergeCell ref="CD82:CE82"/>
    <mergeCell ref="CD123:CE123"/>
    <mergeCell ref="CD137:CE137"/>
    <mergeCell ref="CD131:CE131"/>
    <mergeCell ref="CD135:CE135"/>
    <mergeCell ref="CD128:CE128"/>
    <mergeCell ref="CD129:CE129"/>
    <mergeCell ref="CD113:CE113"/>
    <mergeCell ref="CD160:CE160"/>
    <mergeCell ref="CG153:CH153"/>
    <mergeCell ref="CG151:CH151"/>
    <mergeCell ref="CE147:CF147"/>
    <mergeCell ref="CE148:CF148"/>
    <mergeCell ref="CG140:CH140"/>
    <mergeCell ref="CG141:CH141"/>
    <mergeCell ref="CG152:CH152"/>
    <mergeCell ref="CD114:CE114"/>
    <mergeCell ref="CD85:CE85"/>
    <mergeCell ref="CD86:CE86"/>
    <mergeCell ref="CD87:CE87"/>
    <mergeCell ref="CD88:CE88"/>
    <mergeCell ref="CD89:CE89"/>
    <mergeCell ref="CD90:CE90"/>
    <mergeCell ref="CD91:CE91"/>
    <mergeCell ref="CE152:CF152"/>
    <mergeCell ref="CG142:CH142"/>
    <mergeCell ref="CG143:CH143"/>
    <mergeCell ref="CG144:CH144"/>
    <mergeCell ref="CG146:CH146"/>
    <mergeCell ref="CG145:CH145"/>
    <mergeCell ref="CG147:CH147"/>
    <mergeCell ref="CG148:CH148"/>
    <mergeCell ref="CG149:CH149"/>
    <mergeCell ref="CG150:CH150"/>
    <mergeCell ref="E218:F218"/>
    <mergeCell ref="E219:F219"/>
    <mergeCell ref="D202:F202"/>
    <mergeCell ref="D195:G195"/>
    <mergeCell ref="CD158:CE158"/>
    <mergeCell ref="E174:G174"/>
    <mergeCell ref="E177:G177"/>
    <mergeCell ref="E186:I186"/>
    <mergeCell ref="E192:G192"/>
    <mergeCell ref="E179:I179"/>
    <mergeCell ref="E163:G163"/>
    <mergeCell ref="I172:J172"/>
    <mergeCell ref="E160:G160"/>
    <mergeCell ref="E161:G161"/>
    <mergeCell ref="E162:G162"/>
    <mergeCell ref="E159:G159"/>
    <mergeCell ref="E204:H204"/>
    <mergeCell ref="E205:H205"/>
    <mergeCell ref="E206:H206"/>
    <mergeCell ref="E207:H207"/>
    <mergeCell ref="CE186:CF186"/>
    <mergeCell ref="CE187:CF187"/>
    <mergeCell ref="CE188:CF188"/>
    <mergeCell ref="CE189:CF189"/>
    <mergeCell ref="E217:F217"/>
    <mergeCell ref="E216:F216"/>
    <mergeCell ref="E215:F215"/>
    <mergeCell ref="E214:F214"/>
    <mergeCell ref="E208:H208"/>
    <mergeCell ref="E209:H209"/>
    <mergeCell ref="E210:H210"/>
    <mergeCell ref="E211:H211"/>
    <mergeCell ref="E212:H212"/>
    <mergeCell ref="E213:H213"/>
    <mergeCell ref="I193:L193"/>
    <mergeCell ref="CB187:CC187"/>
    <mergeCell ref="CB188:CC188"/>
    <mergeCell ref="CE183:CF183"/>
    <mergeCell ref="CE184:CF184"/>
    <mergeCell ref="CE185:CF185"/>
    <mergeCell ref="CB182:CC182"/>
    <mergeCell ref="CB183:CC183"/>
    <mergeCell ref="CB184:CC184"/>
    <mergeCell ref="CB185:CC185"/>
    <mergeCell ref="CB186:CC186"/>
    <mergeCell ref="CE182:CF182"/>
    <mergeCell ref="BX189:CC189"/>
    <mergeCell ref="A192:B192"/>
    <mergeCell ref="A24:M24"/>
    <mergeCell ref="A172:B172"/>
    <mergeCell ref="A157:B157"/>
    <mergeCell ref="A158:B158"/>
    <mergeCell ref="E87:H87"/>
    <mergeCell ref="E90:H90"/>
    <mergeCell ref="E93:H93"/>
    <mergeCell ref="E96:H96"/>
    <mergeCell ref="E99:H99"/>
    <mergeCell ref="E102:H102"/>
    <mergeCell ref="E105:H105"/>
    <mergeCell ref="E108:H108"/>
    <mergeCell ref="E117:H117"/>
    <mergeCell ref="D32:M32"/>
    <mergeCell ref="D42:G42"/>
    <mergeCell ref="D45:G45"/>
    <mergeCell ref="D48:G48"/>
    <mergeCell ref="D51:G51"/>
    <mergeCell ref="D54:G54"/>
    <mergeCell ref="E157:G157"/>
    <mergeCell ref="D75:G75"/>
    <mergeCell ref="D78:G78"/>
    <mergeCell ref="D81:G81"/>
    <mergeCell ref="D84:G84"/>
    <mergeCell ref="D123:G123"/>
    <mergeCell ref="E155:G155"/>
    <mergeCell ref="E120:H120"/>
    <mergeCell ref="A12:A14"/>
    <mergeCell ref="B12:B14"/>
    <mergeCell ref="D12:F12"/>
    <mergeCell ref="D13:F13"/>
    <mergeCell ref="B1:M1"/>
    <mergeCell ref="B2:M2"/>
    <mergeCell ref="E111:H111"/>
    <mergeCell ref="E114:H114"/>
    <mergeCell ref="E146:G146"/>
    <mergeCell ref="E149:G149"/>
    <mergeCell ref="E152:G152"/>
    <mergeCell ref="AC5:AE5"/>
    <mergeCell ref="AK5:AL5"/>
    <mergeCell ref="B5:M5"/>
    <mergeCell ref="B8:B10"/>
    <mergeCell ref="AC8:AE8"/>
    <mergeCell ref="AC10:AE10"/>
    <mergeCell ref="J6:M6"/>
    <mergeCell ref="B6:G6"/>
    <mergeCell ref="AC6:AE6"/>
    <mergeCell ref="AK6:AL6"/>
    <mergeCell ref="AC7:AE7"/>
    <mergeCell ref="AK7:AL7"/>
    <mergeCell ref="AI11:AL11"/>
    <mergeCell ref="D11:F11"/>
    <mergeCell ref="AC11:AE11"/>
    <mergeCell ref="D72:G72"/>
    <mergeCell ref="CD68:CE68"/>
    <mergeCell ref="CD69:CE69"/>
    <mergeCell ref="CD70:CE70"/>
    <mergeCell ref="CD79:CE79"/>
    <mergeCell ref="CD80:CE80"/>
    <mergeCell ref="F35:G35"/>
    <mergeCell ref="F36:G36"/>
    <mergeCell ref="D57:G57"/>
    <mergeCell ref="D60:G60"/>
    <mergeCell ref="D63:G63"/>
    <mergeCell ref="D66:G66"/>
    <mergeCell ref="D69:G69"/>
    <mergeCell ref="BX74:CC74"/>
    <mergeCell ref="CC65:CD65"/>
    <mergeCell ref="CD77:CE77"/>
    <mergeCell ref="CD66:CE66"/>
    <mergeCell ref="CD67:CE67"/>
    <mergeCell ref="CD44:CH44"/>
    <mergeCell ref="CD71:CE71"/>
    <mergeCell ref="CD72:CE72"/>
    <mergeCell ref="CD74:CE74"/>
    <mergeCell ref="CD130:CE130"/>
    <mergeCell ref="CD132:CE132"/>
    <mergeCell ref="CD92:CE92"/>
    <mergeCell ref="CD93:CE93"/>
    <mergeCell ref="CD94:CE94"/>
    <mergeCell ref="CD95:CE95"/>
    <mergeCell ref="CD96:CE96"/>
    <mergeCell ref="CD97:CE97"/>
    <mergeCell ref="CD98:CE98"/>
    <mergeCell ref="CD99:CE99"/>
    <mergeCell ref="CD100:CE100"/>
    <mergeCell ref="CD108:CE108"/>
    <mergeCell ref="CD115:CE115"/>
    <mergeCell ref="CD116:CE116"/>
    <mergeCell ref="CD117:CE117"/>
    <mergeCell ref="CD124:CE124"/>
    <mergeCell ref="CD125:CE125"/>
    <mergeCell ref="CD126:CE126"/>
    <mergeCell ref="CD127:CE127"/>
    <mergeCell ref="CD81:CE81"/>
    <mergeCell ref="CD161:CE161"/>
    <mergeCell ref="CD101:CE101"/>
    <mergeCell ref="CD102:CE102"/>
    <mergeCell ref="CD103:CE103"/>
    <mergeCell ref="CD104:CE104"/>
    <mergeCell ref="CD105:CE105"/>
    <mergeCell ref="CD106:CE106"/>
    <mergeCell ref="CD107:CE107"/>
    <mergeCell ref="CE149:CF149"/>
    <mergeCell ref="CE150:CF150"/>
    <mergeCell ref="CE151:CF151"/>
    <mergeCell ref="CD73:CE73"/>
    <mergeCell ref="CE141:CF141"/>
    <mergeCell ref="CE142:CF142"/>
    <mergeCell ref="CE143:CF143"/>
    <mergeCell ref="CE144:CF144"/>
    <mergeCell ref="CE145:CF145"/>
    <mergeCell ref="CE146:CF146"/>
    <mergeCell ref="CD76:CE76"/>
    <mergeCell ref="CD121:CE121"/>
    <mergeCell ref="CD84:CE84"/>
    <mergeCell ref="CD122:CE122"/>
    <mergeCell ref="CD78:CE78"/>
    <mergeCell ref="CD118:CE118"/>
    <mergeCell ref="CD119:CE119"/>
    <mergeCell ref="CD120:CE120"/>
    <mergeCell ref="CD109:CE109"/>
    <mergeCell ref="CD110:CE110"/>
    <mergeCell ref="CD111:CE111"/>
    <mergeCell ref="CD112:CE112"/>
    <mergeCell ref="CE139:CF139"/>
    <mergeCell ref="CE140:CF140"/>
    <mergeCell ref="CD133:CE133"/>
    <mergeCell ref="CD134:CE134"/>
    <mergeCell ref="CD136:CE136"/>
  </mergeCells>
  <conditionalFormatting sqref="M149 M152 M155 K132 M159:M165 M131:M136 K134 K136 M40:M41 M43:M44 M46:M47 M49:M50 M52:M53 M55:M68 M70:M71 M73:M122">
    <cfRule type="containsText" dxfId="953" priority="256" operator="containsText" text="F">
      <formula>NOT(ISERROR(SEARCH("F",K40)))</formula>
    </cfRule>
    <cfRule type="containsText" dxfId="952" priority="257" operator="containsText" text="T">
      <formula>NOT(ISERROR(SEARCH("T",K40)))</formula>
    </cfRule>
  </conditionalFormatting>
  <conditionalFormatting sqref="U59:U60 D40:D41 D43:D44 D46:D47 D49:D50 D52:D53 D55:D68 M33 D70:D71 D73:D122 D131:D136 E87 E90 E93 E96 E99 E102 E105 E108 E111 E114 E117 E120">
    <cfRule type="cellIs" dxfId="951" priority="255" operator="between">
      <formula>1</formula>
      <formula>10000000</formula>
    </cfRule>
  </conditionalFormatting>
  <conditionalFormatting sqref="U59:U60 D40:D41 D43:D44 D46:D47 D49:D50 D52:D53 D55:D68 M33 D70:D71 D73:D122 D131:D136 E87 E90 E93 E96 E99 E102 E105 E108 E111 E114 E117 E120">
    <cfRule type="cellIs" dxfId="950" priority="254" operator="between">
      <formula>1</formula>
      <formula>1000000</formula>
    </cfRule>
  </conditionalFormatting>
  <conditionalFormatting sqref="I36">
    <cfRule type="expression" dxfId="949" priority="253">
      <formula>E40+E41&gt;12</formula>
    </cfRule>
  </conditionalFormatting>
  <conditionalFormatting sqref="AM27">
    <cfRule type="expression" dxfId="948" priority="252">
      <formula>R31+#REF!&gt;12</formula>
    </cfRule>
  </conditionalFormatting>
  <conditionalFormatting sqref="I36">
    <cfRule type="expression" dxfId="947" priority="247">
      <formula>E40+E41&gt;12</formula>
    </cfRule>
  </conditionalFormatting>
  <conditionalFormatting sqref="E40">
    <cfRule type="expression" dxfId="946" priority="226">
      <formula>E40+E41&gt;12</formula>
    </cfRule>
  </conditionalFormatting>
  <conditionalFormatting sqref="E41">
    <cfRule type="expression" dxfId="945" priority="225">
      <formula>E40+E41&gt;12</formula>
    </cfRule>
  </conditionalFormatting>
  <conditionalFormatting sqref="J179">
    <cfRule type="expression" dxfId="944" priority="220">
      <formula>$B$179=0</formula>
    </cfRule>
  </conditionalFormatting>
  <conditionalFormatting sqref="E41">
    <cfRule type="expression" dxfId="943" priority="212">
      <formula>E41+E42&gt;12</formula>
    </cfRule>
  </conditionalFormatting>
  <conditionalFormatting sqref="E41">
    <cfRule type="expression" dxfId="942" priority="211">
      <formula>E40+E41&gt;12</formula>
    </cfRule>
  </conditionalFormatting>
  <conditionalFormatting sqref="E41 E44 E47 E50 E53 E56 E59 E62 E65 E68 E71 E74 E77 E80 E83 E122">
    <cfRule type="expression" dxfId="941" priority="210">
      <formula>E41+E42&gt;12</formula>
    </cfRule>
  </conditionalFormatting>
  <conditionalFormatting sqref="E41 E44 E47 E50 E53 E56 E59 E62 E65 E68 E71 E74 E77 E80 E83 E122">
    <cfRule type="expression" dxfId="940" priority="209">
      <formula>E40+E41&gt;12</formula>
    </cfRule>
  </conditionalFormatting>
  <conditionalFormatting sqref="E41">
    <cfRule type="expression" dxfId="939" priority="203">
      <formula>E41+E42&gt;12</formula>
    </cfRule>
  </conditionalFormatting>
  <conditionalFormatting sqref="E41">
    <cfRule type="expression" dxfId="938" priority="202">
      <formula>E40+E41&gt;12</formula>
    </cfRule>
  </conditionalFormatting>
  <conditionalFormatting sqref="E41">
    <cfRule type="expression" dxfId="937" priority="201">
      <formula>E40+E41&gt;12</formula>
    </cfRule>
  </conditionalFormatting>
  <conditionalFormatting sqref="E41">
    <cfRule type="expression" dxfId="936" priority="200">
      <formula>E41+E42&gt;12</formula>
    </cfRule>
  </conditionalFormatting>
  <conditionalFormatting sqref="E41">
    <cfRule type="expression" dxfId="935" priority="199">
      <formula>E40+E41&gt;12</formula>
    </cfRule>
  </conditionalFormatting>
  <conditionalFormatting sqref="E44 E47 E50 E53 E56 E59 E62">
    <cfRule type="expression" dxfId="934" priority="198">
      <formula>E43+E44&gt;12</formula>
    </cfRule>
  </conditionalFormatting>
  <conditionalFormatting sqref="E44 E47 E50 E53 E56 E59 E62">
    <cfRule type="expression" dxfId="933" priority="197">
      <formula>E44+E45&gt;12</formula>
    </cfRule>
  </conditionalFormatting>
  <conditionalFormatting sqref="E44 E47 E50 E53 E56 E59 E62">
    <cfRule type="expression" dxfId="932" priority="196">
      <formula>E43+E44&gt;12</formula>
    </cfRule>
  </conditionalFormatting>
  <conditionalFormatting sqref="E44 E47 E50 E53 E56 E59 E62">
    <cfRule type="expression" dxfId="931" priority="195">
      <formula>E44+E45&gt;12</formula>
    </cfRule>
  </conditionalFormatting>
  <conditionalFormatting sqref="E44 E47 E50 E53 E56 E59 E62">
    <cfRule type="expression" dxfId="930" priority="194">
      <formula>E43+E44&gt;12</formula>
    </cfRule>
  </conditionalFormatting>
  <conditionalFormatting sqref="E44 E47 E50 E53 E56 E59 E62">
    <cfRule type="expression" dxfId="929" priority="193">
      <formula>E43+E44&gt;12</formula>
    </cfRule>
  </conditionalFormatting>
  <conditionalFormatting sqref="E44 E47 E50 E53 E56 E59 E62">
    <cfRule type="expression" dxfId="928" priority="192">
      <formula>E44+E45&gt;12</formula>
    </cfRule>
  </conditionalFormatting>
  <conditionalFormatting sqref="E44 E47 E50 E53 E56 E59 E62">
    <cfRule type="expression" dxfId="927" priority="191">
      <formula>E43+E44&gt;12</formula>
    </cfRule>
  </conditionalFormatting>
  <conditionalFormatting sqref="E44 E47 E50 E53 E56 E59 E62 E65 E68 E71 E74 E77 E80 E83">
    <cfRule type="expression" dxfId="926" priority="190">
      <formula>E43+E44&gt;12</formula>
    </cfRule>
  </conditionalFormatting>
  <conditionalFormatting sqref="E44 E47 E50 E53 E56 E59 E62 E65 E68 E71 E74 E77 E80 E83">
    <cfRule type="expression" dxfId="925" priority="189">
      <formula>E44+E45&gt;12</formula>
    </cfRule>
  </conditionalFormatting>
  <conditionalFormatting sqref="E44 E47 E50 E53 E56 E59 E62 E65 E68 E71 E74 E77 E80 E83">
    <cfRule type="expression" dxfId="924" priority="188">
      <formula>E43+E44&gt;12</formula>
    </cfRule>
  </conditionalFormatting>
  <conditionalFormatting sqref="E44 E47 E50 E53 E56 E59 E62 E65 E68 E71 E74 E77 E80 E83">
    <cfRule type="expression" dxfId="923" priority="187">
      <formula>E44+E45&gt;12</formula>
    </cfRule>
  </conditionalFormatting>
  <conditionalFormatting sqref="E44 E47 E50 E53 E56 E59 E62 E65 E68 E71 E74 E77 E80 E83">
    <cfRule type="expression" dxfId="922" priority="186">
      <formula>E43+E44&gt;12</formula>
    </cfRule>
  </conditionalFormatting>
  <conditionalFormatting sqref="E44 E47 E50 E53 E56 E59 E62 E65 E68 E71 E74 E77 E80 E83">
    <cfRule type="expression" dxfId="921" priority="185">
      <formula>E43+E44&gt;12</formula>
    </cfRule>
  </conditionalFormatting>
  <conditionalFormatting sqref="E44 E47 E50 E53 E56 E59 E62 E65 E68 E71 E74 E77 E80 E83">
    <cfRule type="expression" dxfId="920" priority="184">
      <formula>E44+E45&gt;12</formula>
    </cfRule>
  </conditionalFormatting>
  <conditionalFormatting sqref="E44 E47 E50 E53 E56 E59 E62 E65 E68 E71 E74 E77 E80 E83">
    <cfRule type="expression" dxfId="919" priority="183">
      <formula>E43+E44&gt;12</formula>
    </cfRule>
  </conditionalFormatting>
  <conditionalFormatting sqref="E41">
    <cfRule type="expression" dxfId="918" priority="172">
      <formula>E41+E42&gt;12</formula>
    </cfRule>
  </conditionalFormatting>
  <conditionalFormatting sqref="E41">
    <cfRule type="expression" dxfId="917" priority="171">
      <formula>E40+E41&gt;12</formula>
    </cfRule>
  </conditionalFormatting>
  <conditionalFormatting sqref="E41 E44 E47 E50 E53 E56 E59 E62 E65">
    <cfRule type="expression" dxfId="916" priority="170">
      <formula>E41+E42&gt;12</formula>
    </cfRule>
  </conditionalFormatting>
  <conditionalFormatting sqref="E41 E44 E47 E50 E53 E56 E59 E62 E65">
    <cfRule type="expression" dxfId="915" priority="169">
      <formula>E40+E41&gt;12</formula>
    </cfRule>
  </conditionalFormatting>
  <conditionalFormatting sqref="E41 E44 E47 E50 E53 E56 E59 E62 E65 E68 E71 E74 E77 E80 E83 E122">
    <cfRule type="expression" dxfId="914" priority="168">
      <formula>E41+E42&gt;12</formula>
    </cfRule>
  </conditionalFormatting>
  <conditionalFormatting sqref="E41 E44 E47 E50 E53 E56 E59 E62 E65 E68 E71 E74 E77 E80 E83 E122">
    <cfRule type="expression" dxfId="913" priority="167">
      <formula>E40+E41&gt;12</formula>
    </cfRule>
  </conditionalFormatting>
  <conditionalFormatting sqref="E41 E44 E47 E50 E53 E56 E59 E62 E65 E68 E71 E74 E77 E80 E83 E122">
    <cfRule type="expression" dxfId="912" priority="166">
      <formula>E41+E42&gt;12</formula>
    </cfRule>
  </conditionalFormatting>
  <conditionalFormatting sqref="E41 E44 E47 E50 E53 E56 E59 E62 E65 E68 E71 E74 E77 E80 E83 E122">
    <cfRule type="expression" dxfId="911" priority="165">
      <formula>E40+E41&gt;12</formula>
    </cfRule>
  </conditionalFormatting>
  <conditionalFormatting sqref="E41 E44 E47 E50 E53 E56 E59 E62 E65 E68 E71 E74 E77 E80 E83 E122">
    <cfRule type="expression" dxfId="910" priority="164">
      <formula>E41+E42&gt;12</formula>
    </cfRule>
  </conditionalFormatting>
  <conditionalFormatting sqref="E41 E44 E47 E50 E53 E56 E59 E62 E65 E68 E71 E74 E77 E80 E83 E122">
    <cfRule type="expression" dxfId="909" priority="163">
      <formula>E40+E41&gt;12</formula>
    </cfRule>
  </conditionalFormatting>
  <conditionalFormatting sqref="E44 E47 E50 E53 E56 E59 E62 E65 E68 E71">
    <cfRule type="expression" dxfId="908" priority="162">
      <formula>E43+E44&gt;12</formula>
    </cfRule>
  </conditionalFormatting>
  <conditionalFormatting sqref="E44 E47 E50 E53 E56 E59 E62 E65 E68 E71">
    <cfRule type="expression" dxfId="907" priority="161">
      <formula>E44+E45&gt;12</formula>
    </cfRule>
  </conditionalFormatting>
  <conditionalFormatting sqref="E44 E47 E50 E53 E56 E59 E62 E65 E68 E71">
    <cfRule type="expression" dxfId="906" priority="160">
      <formula>E43+E44&gt;12</formula>
    </cfRule>
  </conditionalFormatting>
  <conditionalFormatting sqref="E44 E47 E50 E53 E56 E59 E62 E65 E68 E71">
    <cfRule type="expression" dxfId="905" priority="159">
      <formula>E44+E45&gt;12</formula>
    </cfRule>
  </conditionalFormatting>
  <conditionalFormatting sqref="E44 E47 E50 E53 E56 E59 E62 E65 E68 E71">
    <cfRule type="expression" dxfId="904" priority="158">
      <formula>E43+E44&gt;12</formula>
    </cfRule>
  </conditionalFormatting>
  <conditionalFormatting sqref="E44 E47 E50 E53 E56 E59 E62 E65 E68 E71">
    <cfRule type="expression" dxfId="903" priority="157">
      <formula>E43+E44&gt;12</formula>
    </cfRule>
  </conditionalFormatting>
  <conditionalFormatting sqref="E44 E47 E50 E53 E56 E59 E62 E65 E68 E71">
    <cfRule type="expression" dxfId="902" priority="156">
      <formula>E44+E45&gt;12</formula>
    </cfRule>
  </conditionalFormatting>
  <conditionalFormatting sqref="E44 E47 E50 E53 E56 E59 E62 E65 E68 E71">
    <cfRule type="expression" dxfId="901" priority="155">
      <formula>E43+E44&gt;12</formula>
    </cfRule>
  </conditionalFormatting>
  <conditionalFormatting sqref="E44 E47 E50 E53 E56 E59 E62 E65 E68 E71">
    <cfRule type="expression" dxfId="900" priority="154">
      <formula>E44+E45&gt;12</formula>
    </cfRule>
  </conditionalFormatting>
  <conditionalFormatting sqref="E44 E47 E50 E53 E56 E59 E62 E65 E68 E71">
    <cfRule type="expression" dxfId="899" priority="153">
      <formula>E43+E44&gt;12</formula>
    </cfRule>
  </conditionalFormatting>
  <conditionalFormatting sqref="E68 E71">
    <cfRule type="expression" dxfId="898" priority="152">
      <formula>E68+E69&gt;12</formula>
    </cfRule>
  </conditionalFormatting>
  <conditionalFormatting sqref="E68 E71">
    <cfRule type="expression" dxfId="897" priority="151">
      <formula>E67+E68&gt;12</formula>
    </cfRule>
  </conditionalFormatting>
  <conditionalFormatting sqref="E44 E47 E50 E53 E56 E59 E62 E65 E68 E71 E74 E77 E80 E83 E122">
    <cfRule type="expression" dxfId="896" priority="150">
      <formula>E43+E44&gt;12</formula>
    </cfRule>
  </conditionalFormatting>
  <conditionalFormatting sqref="E44 E47 E50 E53 E56 E59 E62 E65 E68 E71 E74 E77 E80 E83 E122">
    <cfRule type="expression" dxfId="895" priority="149">
      <formula>E44+E45&gt;12</formula>
    </cfRule>
  </conditionalFormatting>
  <conditionalFormatting sqref="E44 E47 E50 E53 E56 E59 E62 E65 E68 E71 E74 E77 E80 E83 E122">
    <cfRule type="expression" dxfId="894" priority="148">
      <formula>E43+E44&gt;12</formula>
    </cfRule>
  </conditionalFormatting>
  <conditionalFormatting sqref="E44 E47 E50 E53 E56 E59 E62 E65 E68 E71 E74 E77 E80 E83 E122">
    <cfRule type="expression" dxfId="893" priority="147">
      <formula>E44+E45&gt;12</formula>
    </cfRule>
  </conditionalFormatting>
  <conditionalFormatting sqref="E44 E47 E50 E53 E56 E59 E62 E65 E68 E71 E74 E77 E80 E83 E122">
    <cfRule type="expression" dxfId="892" priority="146">
      <formula>E43+E44&gt;12</formula>
    </cfRule>
  </conditionalFormatting>
  <conditionalFormatting sqref="E44 E47 E50 E53 E56 E59 E62 E65 E68 E71 E74 E77 E80 E83 E122">
    <cfRule type="expression" dxfId="891" priority="145">
      <formula>E43+E44&gt;12</formula>
    </cfRule>
  </conditionalFormatting>
  <conditionalFormatting sqref="E44 E47 E50 E53 E56 E59 E62 E65 E68 E71 E74 E77 E80 E83 E122">
    <cfRule type="expression" dxfId="890" priority="144">
      <formula>E44+E45&gt;12</formula>
    </cfRule>
  </conditionalFormatting>
  <conditionalFormatting sqref="E44 E47 E50 E53 E56 E59 E62 E65 E68 E71 E74 E77 E80 E83 E122">
    <cfRule type="expression" dxfId="889" priority="143">
      <formula>E43+E44&gt;12</formula>
    </cfRule>
  </conditionalFormatting>
  <conditionalFormatting sqref="E44 E47 E50 E53 E56 E59 E62 E65 E68 E71 E74 E77 E80 E83 E122">
    <cfRule type="expression" dxfId="888" priority="142">
      <formula>E44+E45&gt;12</formula>
    </cfRule>
  </conditionalFormatting>
  <conditionalFormatting sqref="E44 E47 E50 E53 E56 E59 E62 E65 E68 E71 E74 E77 E80 E83 E122">
    <cfRule type="expression" dxfId="887" priority="141">
      <formula>E43+E44&gt;12</formula>
    </cfRule>
  </conditionalFormatting>
  <conditionalFormatting sqref="E68 E71 E74 E77 E80 E83 E122">
    <cfRule type="expression" dxfId="886" priority="140">
      <formula>E68+E69&gt;12</formula>
    </cfRule>
  </conditionalFormatting>
  <conditionalFormatting sqref="E68 E71 E74 E77 E80 E83 E122">
    <cfRule type="expression" dxfId="885" priority="139">
      <formula>E67+E68&gt;12</formula>
    </cfRule>
  </conditionalFormatting>
  <conditionalFormatting sqref="E44 E47 E50 E53 E56 E59 E62 E65 E68 E71 E74 E77 E80 E83 E122">
    <cfRule type="expression" dxfId="884" priority="138">
      <formula>E43+E44&gt;12</formula>
    </cfRule>
  </conditionalFormatting>
  <conditionalFormatting sqref="E44 E47 E50 E53 E56 E59 E62 E65 E68 E71 E74 E77 E80 E83 E122">
    <cfRule type="expression" dxfId="883" priority="137">
      <formula>E44+E45&gt;12</formula>
    </cfRule>
  </conditionalFormatting>
  <conditionalFormatting sqref="E44 E47 E50 E53 E56 E59 E62 E65 E68 E71 E74 E77 E80 E83 E122">
    <cfRule type="expression" dxfId="882" priority="136">
      <formula>E43+E44&gt;12</formula>
    </cfRule>
  </conditionalFormatting>
  <conditionalFormatting sqref="E44 E47 E50 E53 E56 E59 E62 E65 E68 E71 E74 E77 E80 E83 E122">
    <cfRule type="expression" dxfId="881" priority="135">
      <formula>E44+E45&gt;12</formula>
    </cfRule>
  </conditionalFormatting>
  <conditionalFormatting sqref="E44 E47 E50 E53 E56 E59 E62 E65 E68 E71 E74 E77 E80 E83 E122">
    <cfRule type="expression" dxfId="880" priority="134">
      <formula>E43+E44&gt;12</formula>
    </cfRule>
  </conditionalFormatting>
  <conditionalFormatting sqref="E44 E47 E50 E53 E56 E59 E62 E65 E68 E71 E74 E77 E80 E83 E122">
    <cfRule type="expression" dxfId="879" priority="133">
      <formula>E43+E44&gt;12</formula>
    </cfRule>
  </conditionalFormatting>
  <conditionalFormatting sqref="E44 E47 E50 E53 E56 E59 E62 E65 E68 E71 E74 E77 E80 E83 E122">
    <cfRule type="expression" dxfId="878" priority="132">
      <formula>E44+E45&gt;12</formula>
    </cfRule>
  </conditionalFormatting>
  <conditionalFormatting sqref="E44 E47 E50 E53 E56 E59 E62 E65 E68 E71 E74 E77 E80 E83 E122">
    <cfRule type="expression" dxfId="877" priority="131">
      <formula>E43+E44&gt;12</formula>
    </cfRule>
  </conditionalFormatting>
  <conditionalFormatting sqref="E44 E47 E50 E53 E56 E59 E62 E65 E68 E71 E74 E77 E80 E83 E122">
    <cfRule type="expression" dxfId="876" priority="130">
      <formula>E44+E45&gt;12</formula>
    </cfRule>
  </conditionalFormatting>
  <conditionalFormatting sqref="E44 E47 E50 E53 E56 E59 E62 E65 E68 E71 E74 E77 E80 E83 E122">
    <cfRule type="expression" dxfId="875" priority="129">
      <formula>E43+E44&gt;12</formula>
    </cfRule>
  </conditionalFormatting>
  <conditionalFormatting sqref="E68 E71 E74 E77 E80 E83 E122">
    <cfRule type="expression" dxfId="874" priority="128">
      <formula>E68+E69&gt;12</formula>
    </cfRule>
  </conditionalFormatting>
  <conditionalFormatting sqref="E68 E71 E74 E77 E80 E83 E122">
    <cfRule type="expression" dxfId="873" priority="127">
      <formula>E67+E68&gt;12</formula>
    </cfRule>
  </conditionalFormatting>
  <conditionalFormatting sqref="E44 E47 E50 E53 E56">
    <cfRule type="expression" dxfId="872" priority="126">
      <formula>E43+E44&gt;12</formula>
    </cfRule>
  </conditionalFormatting>
  <conditionalFormatting sqref="E44 E47 E50 E53 E56">
    <cfRule type="expression" dxfId="871" priority="125">
      <formula>E44+E45&gt;12</formula>
    </cfRule>
  </conditionalFormatting>
  <conditionalFormatting sqref="E44 E47 E50 E53 E56">
    <cfRule type="expression" dxfId="870" priority="124">
      <formula>E43+E44&gt;12</formula>
    </cfRule>
  </conditionalFormatting>
  <conditionalFormatting sqref="E44 E47 E50 E53 E56">
    <cfRule type="expression" dxfId="869" priority="123">
      <formula>E44+E45&gt;12</formula>
    </cfRule>
  </conditionalFormatting>
  <conditionalFormatting sqref="E44 E47 E50 E53 E56">
    <cfRule type="expression" dxfId="868" priority="122">
      <formula>E43+E44&gt;12</formula>
    </cfRule>
  </conditionalFormatting>
  <conditionalFormatting sqref="E44 E47 E50 E53 E56">
    <cfRule type="expression" dxfId="867" priority="121">
      <formula>E43+E44&gt;12</formula>
    </cfRule>
  </conditionalFormatting>
  <conditionalFormatting sqref="E44 E47 E50 E53 E56">
    <cfRule type="expression" dxfId="866" priority="120">
      <formula>E44+E45&gt;12</formula>
    </cfRule>
  </conditionalFormatting>
  <conditionalFormatting sqref="E44 E47 E50 E53 E56">
    <cfRule type="expression" dxfId="865" priority="119">
      <formula>E43+E44&gt;12</formula>
    </cfRule>
  </conditionalFormatting>
  <conditionalFormatting sqref="E44 E47 E50 E53 E56">
    <cfRule type="expression" dxfId="864" priority="118">
      <formula>E44+E45&gt;12</formula>
    </cfRule>
  </conditionalFormatting>
  <conditionalFormatting sqref="E44 E47 E50 E53 E56">
    <cfRule type="expression" dxfId="863" priority="117">
      <formula>E43+E44&gt;12</formula>
    </cfRule>
  </conditionalFormatting>
  <conditionalFormatting sqref="E44 E47 E50 E53 E56 E59 E62 E65 E68 E71 E74 E77 E80 E83">
    <cfRule type="expression" dxfId="862" priority="116">
      <formula>E43+E44&gt;12</formula>
    </cfRule>
  </conditionalFormatting>
  <conditionalFormatting sqref="E44 E47 E50 E53 E56 E59 E62 E65 E68 E71 E74 E77 E80 E83">
    <cfRule type="expression" dxfId="861" priority="115">
      <formula>E44+E45&gt;12</formula>
    </cfRule>
  </conditionalFormatting>
  <conditionalFormatting sqref="E44 E47 E50 E53 E56 E59 E62 E65 E68 E71 E74 E77 E80 E83">
    <cfRule type="expression" dxfId="860" priority="114">
      <formula>E43+E44&gt;12</formula>
    </cfRule>
  </conditionalFormatting>
  <conditionalFormatting sqref="E44 E47 E50 E53 E56 E59 E62 E65 E68 E71 E74 E77 E80 E83">
    <cfRule type="expression" dxfId="859" priority="113">
      <formula>E44+E45&gt;12</formula>
    </cfRule>
  </conditionalFormatting>
  <conditionalFormatting sqref="E44 E47 E50 E53 E56 E59 E62 E65 E68 E71 E74 E77 E80 E83">
    <cfRule type="expression" dxfId="858" priority="112">
      <formula>E43+E44&gt;12</formula>
    </cfRule>
  </conditionalFormatting>
  <conditionalFormatting sqref="E44 E47 E50 E53 E56 E59 E62 E65 E68 E71 E74 E77 E80 E83">
    <cfRule type="expression" dxfId="857" priority="111">
      <formula>E43+E44&gt;12</formula>
    </cfRule>
  </conditionalFormatting>
  <conditionalFormatting sqref="E44 E47 E50 E53 E56 E59 E62 E65 E68 E71 E74 E77 E80 E83">
    <cfRule type="expression" dxfId="856" priority="110">
      <formula>E44+E45&gt;12</formula>
    </cfRule>
  </conditionalFormatting>
  <conditionalFormatting sqref="E44 E47 E50 E53 E56 E59 E62 E65 E68 E71 E74 E77 E80 E83">
    <cfRule type="expression" dxfId="855" priority="109">
      <formula>E43+E44&gt;12</formula>
    </cfRule>
  </conditionalFormatting>
  <conditionalFormatting sqref="E44 E47 E50 E53 E56 E59 E62 E65 E68 E71 E74 E77 E80 E83">
    <cfRule type="expression" dxfId="854" priority="108">
      <formula>E44+E45&gt;12</formula>
    </cfRule>
  </conditionalFormatting>
  <conditionalFormatting sqref="E44 E47 E50 E53 E56 E59 E62 E65 E68 E71 E74 E77 E80 E83">
    <cfRule type="expression" dxfId="853" priority="107">
      <formula>E43+E44&gt;12</formula>
    </cfRule>
  </conditionalFormatting>
  <conditionalFormatting sqref="E68 E71 E74 E77 E80 E83">
    <cfRule type="expression" dxfId="852" priority="106">
      <formula>E68+E69&gt;12</formula>
    </cfRule>
  </conditionalFormatting>
  <conditionalFormatting sqref="E68 E71 E74 E77 E80 E83">
    <cfRule type="expression" dxfId="851" priority="105">
      <formula>E67+E68&gt;12</formula>
    </cfRule>
  </conditionalFormatting>
  <conditionalFormatting sqref="E122">
    <cfRule type="expression" dxfId="850" priority="104">
      <formula>E121+E122&gt;12</formula>
    </cfRule>
  </conditionalFormatting>
  <conditionalFormatting sqref="E122">
    <cfRule type="expression" dxfId="849" priority="103">
      <formula>E122+E123&gt;12</formula>
    </cfRule>
  </conditionalFormatting>
  <conditionalFormatting sqref="E122">
    <cfRule type="expression" dxfId="848" priority="102">
      <formula>E121+E122&gt;12</formula>
    </cfRule>
  </conditionalFormatting>
  <conditionalFormatting sqref="E122">
    <cfRule type="expression" dxfId="847" priority="101">
      <formula>E122+E123&gt;12</formula>
    </cfRule>
  </conditionalFormatting>
  <conditionalFormatting sqref="E122">
    <cfRule type="expression" dxfId="846" priority="100">
      <formula>E121+E122&gt;12</formula>
    </cfRule>
  </conditionalFormatting>
  <conditionalFormatting sqref="E122">
    <cfRule type="expression" dxfId="845" priority="99">
      <formula>E121+E122&gt;12</formula>
    </cfRule>
  </conditionalFormatting>
  <conditionalFormatting sqref="E122">
    <cfRule type="expression" dxfId="844" priority="98">
      <formula>E122+E123&gt;12</formula>
    </cfRule>
  </conditionalFormatting>
  <conditionalFormatting sqref="E122">
    <cfRule type="expression" dxfId="843" priority="97">
      <formula>E121+E122&gt;12</formula>
    </cfRule>
  </conditionalFormatting>
  <conditionalFormatting sqref="E122">
    <cfRule type="expression" dxfId="842" priority="96">
      <formula>E122+E123&gt;12</formula>
    </cfRule>
  </conditionalFormatting>
  <conditionalFormatting sqref="E122">
    <cfRule type="expression" dxfId="841" priority="95">
      <formula>E121+E122&gt;12</formula>
    </cfRule>
  </conditionalFormatting>
  <conditionalFormatting sqref="E122">
    <cfRule type="expression" dxfId="840" priority="94">
      <formula>E122+E123&gt;12</formula>
    </cfRule>
  </conditionalFormatting>
  <conditionalFormatting sqref="E122">
    <cfRule type="expression" dxfId="839" priority="93">
      <formula>E121+E122&gt;12</formula>
    </cfRule>
  </conditionalFormatting>
  <conditionalFormatting sqref="E86 E89 E92 E95 E98 E101 E104 E107 E110 E113 E116 E119">
    <cfRule type="expression" dxfId="838" priority="68">
      <formula>E86+E87&gt;12</formula>
    </cfRule>
  </conditionalFormatting>
  <conditionalFormatting sqref="E86 E89 E92 E95 E98 E101 E104 E107 E110 E113 E116 E119">
    <cfRule type="expression" dxfId="837" priority="67">
      <formula>E85+E86&gt;12</formula>
    </cfRule>
  </conditionalFormatting>
  <conditionalFormatting sqref="E86 E89 E92 E95 E98 E101 E104 E107 E110 E113 E116 E119">
    <cfRule type="expression" dxfId="836" priority="66">
      <formula>E85+E86&gt;12</formula>
    </cfRule>
  </conditionalFormatting>
  <conditionalFormatting sqref="E86 E89 E92 E95 E98 E101 E104 E107 E110 E113 E116 E119">
    <cfRule type="expression" dxfId="835" priority="65">
      <formula>E86+E87&gt;12</formula>
    </cfRule>
  </conditionalFormatting>
  <conditionalFormatting sqref="E86 E89 E92 E95 E98 E101 E104 E107 E110 E113 E116 E119">
    <cfRule type="expression" dxfId="834" priority="64">
      <formula>E85+E86&gt;12</formula>
    </cfRule>
  </conditionalFormatting>
  <conditionalFormatting sqref="E86 E89 E92 E95 E98 E101 E104 E107 E110 E113 E116 E119">
    <cfRule type="expression" dxfId="833" priority="63">
      <formula>E86+E87&gt;12</formula>
    </cfRule>
  </conditionalFormatting>
  <conditionalFormatting sqref="E86 E89 E92 E95 E98 E101 E104 E107 E110 E113 E116 E119">
    <cfRule type="expression" dxfId="832" priority="62">
      <formula>E85+E86&gt;12</formula>
    </cfRule>
  </conditionalFormatting>
  <conditionalFormatting sqref="E86 E89 E92 E95 E98 E101 E104 E107 E110 E113 E116 E119">
    <cfRule type="expression" dxfId="831" priority="61">
      <formula>E85+E86&gt;12</formula>
    </cfRule>
  </conditionalFormatting>
  <conditionalFormatting sqref="E86 E89 E92 E95 E98 E101 E104 E107 E110 E113 E116 E119">
    <cfRule type="expression" dxfId="830" priority="60">
      <formula>E86+E87&gt;12</formula>
    </cfRule>
  </conditionalFormatting>
  <conditionalFormatting sqref="E86 E89 E92 E95 E98 E101 E104 E107 E110 E113 E116 E119">
    <cfRule type="expression" dxfId="829" priority="59">
      <formula>E85+E86&gt;12</formula>
    </cfRule>
  </conditionalFormatting>
  <conditionalFormatting sqref="E86 E89 E92 E95 E98 E101 E104 E107 E110 E113 E116 E119">
    <cfRule type="expression" dxfId="828" priority="58">
      <formula>E86+E87&gt;12</formula>
    </cfRule>
  </conditionalFormatting>
  <conditionalFormatting sqref="E86 E89 E92 E95 E98 E101 E104 E107 E110 E113 E116 E119">
    <cfRule type="expression" dxfId="827" priority="57">
      <formula>E85+E86&gt;12</formula>
    </cfRule>
  </conditionalFormatting>
  <conditionalFormatting sqref="E86 E89 E92 E95 E98 E101 E104 E107 E110 E113 E116 E119">
    <cfRule type="expression" dxfId="826" priority="56">
      <formula>E86+E87&gt;12</formula>
    </cfRule>
  </conditionalFormatting>
  <conditionalFormatting sqref="E86 E89 E92 E95 E98 E101 E104 E107 E110 E113 E116 E119">
    <cfRule type="expression" dxfId="825" priority="55">
      <formula>E85+E86&gt;12</formula>
    </cfRule>
  </conditionalFormatting>
  <conditionalFormatting sqref="E86 E89 E92 E95 E98 E101 E104 E107 E110 E113 E116 E119">
    <cfRule type="expression" dxfId="824" priority="54">
      <formula>E86+E87&gt;12</formula>
    </cfRule>
  </conditionalFormatting>
  <conditionalFormatting sqref="E86 E89 E92 E95 E98 E101 E104 E107 E110 E113 E116 E119">
    <cfRule type="expression" dxfId="823" priority="53">
      <formula>E85+E86&gt;12</formula>
    </cfRule>
  </conditionalFormatting>
  <conditionalFormatting sqref="E86 E89 E92 E95 E98 E101 E104 E107 E110 E113 E116 E119">
    <cfRule type="expression" dxfId="822" priority="52">
      <formula>E85+E86&gt;12</formula>
    </cfRule>
  </conditionalFormatting>
  <conditionalFormatting sqref="E86 E89 E92 E95 E98 E101 E104 E107 E110 E113 E116 E119">
    <cfRule type="expression" dxfId="821" priority="51">
      <formula>E86+E87&gt;12</formula>
    </cfRule>
  </conditionalFormatting>
  <conditionalFormatting sqref="E86 E89 E92 E95 E98 E101 E104 E107 E110 E113 E116 E119">
    <cfRule type="expression" dxfId="820" priority="50">
      <formula>E85+E86&gt;12</formula>
    </cfRule>
  </conditionalFormatting>
  <conditionalFormatting sqref="E86 E89 E92 E95 E98 E101 E104 E107 E110 E113 E116 E119">
    <cfRule type="expression" dxfId="819" priority="49">
      <formula>E86+E87&gt;12</formula>
    </cfRule>
  </conditionalFormatting>
  <conditionalFormatting sqref="E86 E89 E92 E95 E98 E101 E104 E107 E110 E113 E116 E119">
    <cfRule type="expression" dxfId="818" priority="48">
      <formula>E85+E86&gt;12</formula>
    </cfRule>
  </conditionalFormatting>
  <conditionalFormatting sqref="E86 E89 E92 E95 E98 E101 E104 E107 E110 E113 E116 E119">
    <cfRule type="expression" dxfId="817" priority="47">
      <formula>E85+E86&gt;12</formula>
    </cfRule>
  </conditionalFormatting>
  <conditionalFormatting sqref="E86 E89 E92 E95 E98 E101 E104 E107 E110 E113 E116 E119">
    <cfRule type="expression" dxfId="816" priority="46">
      <formula>E86+E87&gt;12</formula>
    </cfRule>
  </conditionalFormatting>
  <conditionalFormatting sqref="E86 E89 E92 E95 E98 E101 E104 E107 E110 E113 E116 E119">
    <cfRule type="expression" dxfId="815" priority="45">
      <formula>E85+E86&gt;12</formula>
    </cfRule>
  </conditionalFormatting>
  <conditionalFormatting sqref="E86 E89 E92 E95 E98 E101 E104 E107 E110 E113 E116 E119">
    <cfRule type="expression" dxfId="814" priority="44">
      <formula>E86+E87&gt;12</formula>
    </cfRule>
  </conditionalFormatting>
  <conditionalFormatting sqref="E86 E89 E92 E95 E98 E101 E104 E107 E110 E113 E116 E119">
    <cfRule type="expression" dxfId="813" priority="43">
      <formula>E85+E86&gt;12</formula>
    </cfRule>
  </conditionalFormatting>
  <conditionalFormatting sqref="E86 E89 E92 E95 E98 E101 E104 E107 E110 E113 E116 E119">
    <cfRule type="expression" dxfId="812" priority="42">
      <formula>E86+E87&gt;12</formula>
    </cfRule>
  </conditionalFormatting>
  <conditionalFormatting sqref="E86 E89 E92 E95 E98 E101 E104 E107 E110 E113 E116 E119">
    <cfRule type="expression" dxfId="811" priority="41">
      <formula>E85+E86&gt;12</formula>
    </cfRule>
  </conditionalFormatting>
  <conditionalFormatting sqref="E86 E89 E92 E95 E98 E101 E104 E107 E110 E113 E116 E119">
    <cfRule type="expression" dxfId="810" priority="40">
      <formula>E85+E86&gt;12</formula>
    </cfRule>
  </conditionalFormatting>
  <conditionalFormatting sqref="E86 E89 E92 E95 E98 E101 E104 E107 E110 E113 E116 E119">
    <cfRule type="expression" dxfId="809" priority="39">
      <formula>E86+E87&gt;12</formula>
    </cfRule>
  </conditionalFormatting>
  <conditionalFormatting sqref="E86 E89 E92 E95 E98 E101 E104 E107 E110 E113 E116 E119">
    <cfRule type="expression" dxfId="808" priority="38">
      <formula>E85+E86&gt;12</formula>
    </cfRule>
  </conditionalFormatting>
  <conditionalFormatting sqref="E86 E89 E92 E95 E98 E101 E104 E107 E110 E113 E116 E119">
    <cfRule type="expression" dxfId="807" priority="37">
      <formula>E86+E87&gt;12</formula>
    </cfRule>
  </conditionalFormatting>
  <conditionalFormatting sqref="E86 E89 E92 E95 E98 E101 E104 E107 E110 E113 E116 E119">
    <cfRule type="expression" dxfId="806" priority="36">
      <formula>E85+E86&gt;12</formula>
    </cfRule>
  </conditionalFormatting>
  <conditionalFormatting sqref="E86 E89 E92 E95 E98 E101 E104 E107 E110 E113 E116 E119">
    <cfRule type="expression" dxfId="805" priority="35">
      <formula>E85+E86&gt;12</formula>
    </cfRule>
  </conditionalFormatting>
  <conditionalFormatting sqref="E86 E89 E92 E95 E98 E101 E104 E107 E110 E113 E116 E119">
    <cfRule type="expression" dxfId="804" priority="34">
      <formula>E86+E87&gt;12</formula>
    </cfRule>
  </conditionalFormatting>
  <conditionalFormatting sqref="E86 E89 E92 E95 E98 E101 E104 E107 E110 E113 E116 E119">
    <cfRule type="expression" dxfId="803" priority="33">
      <formula>E85+E86&gt;12</formula>
    </cfRule>
  </conditionalFormatting>
  <conditionalFormatting sqref="E86 E89 E92 E95 E98 E101 E104 E107 E110 E113 E116 E119">
    <cfRule type="expression" dxfId="802" priority="32">
      <formula>E86+E87&gt;12</formula>
    </cfRule>
  </conditionalFormatting>
  <conditionalFormatting sqref="E86 E89 E92 E95 E98 E101 E104 E107 E110 E113 E116 E119">
    <cfRule type="expression" dxfId="801" priority="31">
      <formula>E85+E86&gt;12</formula>
    </cfRule>
  </conditionalFormatting>
  <conditionalFormatting sqref="E86 E89 E92 E95 E98 E101 E104 E107 E110 E113 E116 E119">
    <cfRule type="expression" dxfId="800" priority="30">
      <formula>E86+E87&gt;12</formula>
    </cfRule>
  </conditionalFormatting>
  <conditionalFormatting sqref="E86 E89 E92 E95 E98 E101 E104 E107 E110 E113 E116 E119">
    <cfRule type="expression" dxfId="799" priority="29">
      <formula>E85+E86&gt;12</formula>
    </cfRule>
  </conditionalFormatting>
  <conditionalFormatting sqref="E86 E89 E92 E95 E98 E101 E104 E107 E110 E113 E116 E119">
    <cfRule type="expression" dxfId="798" priority="28">
      <formula>E85+E86&gt;12</formula>
    </cfRule>
  </conditionalFormatting>
  <conditionalFormatting sqref="E86 E89 E92 E95 E98 E101 E104 E107 E110 E113 E116 E119">
    <cfRule type="expression" dxfId="797" priority="27">
      <formula>E86+E87&gt;12</formula>
    </cfRule>
  </conditionalFormatting>
  <conditionalFormatting sqref="E86 E89 E92 E95 E98 E101 E104 E107 E110 E113 E116 E119">
    <cfRule type="expression" dxfId="796" priority="26">
      <formula>E85+E86&gt;12</formula>
    </cfRule>
  </conditionalFormatting>
  <conditionalFormatting sqref="E86 E89 E92 E95 E98 E101 E104 E107 E110 E113 E116 E119">
    <cfRule type="expression" dxfId="795" priority="25">
      <formula>E86+E87&gt;12</formula>
    </cfRule>
  </conditionalFormatting>
  <conditionalFormatting sqref="E86 E89 E92 E95 E98 E101 E104 E107 E110 E113 E116 E119">
    <cfRule type="expression" dxfId="794" priority="24">
      <formula>E85+E86&gt;12</formula>
    </cfRule>
  </conditionalFormatting>
  <conditionalFormatting sqref="E86 E89 E92 E95 E98 E101 E104 E107 E110 E113 E116 E119">
    <cfRule type="expression" dxfId="793" priority="23">
      <formula>E85+E86&gt;12</formula>
    </cfRule>
  </conditionalFormatting>
  <conditionalFormatting sqref="E86 E89 E92 E95 E98 E101 E104 E107 E110 E113 E116 E119">
    <cfRule type="expression" dxfId="792" priority="22">
      <formula>E86+E87&gt;12</formula>
    </cfRule>
  </conditionalFormatting>
  <conditionalFormatting sqref="E86 E89 E92 E95 E98 E101 E104 E107 E110 E113 E116 E119">
    <cfRule type="expression" dxfId="791" priority="21">
      <formula>E85+E86&gt;12</formula>
    </cfRule>
  </conditionalFormatting>
  <conditionalFormatting sqref="E86 E89 E92 E95 E98 E101 E104 E107 E110 E113 E116 E119">
    <cfRule type="expression" dxfId="790" priority="20">
      <formula>E86+E87&gt;12</formula>
    </cfRule>
  </conditionalFormatting>
  <conditionalFormatting sqref="E86 E89 E92 E95 E98 E101 E104 E107 E110 E113 E116 E119">
    <cfRule type="expression" dxfId="789" priority="19">
      <formula>E85+E86&gt;12</formula>
    </cfRule>
  </conditionalFormatting>
  <conditionalFormatting sqref="E86 E89 E92 E95 E98 E101 E104 E107 E110 E113 E116 E119">
    <cfRule type="expression" dxfId="788" priority="18">
      <formula>E86+E87&gt;12</formula>
    </cfRule>
  </conditionalFormatting>
  <conditionalFormatting sqref="E86 E89 E92 E95 E98 E101 E104 E107 E110 E113 E116 E119">
    <cfRule type="expression" dxfId="787" priority="17">
      <formula>E85+E86&gt;12</formula>
    </cfRule>
  </conditionalFormatting>
  <conditionalFormatting sqref="BZ1:BZ28 BZ190:BZ1048576 BZ154:CA162 BZ65:BZ73 CA66:CA73 BZ75:CA81 BZ83:CA136 BZ138:CA152 BZ164:BZ176 BZ178:BZ188 CA179:CA188">
    <cfRule type="cellIs" dxfId="786" priority="16" operator="equal">
      <formula>"Evaluation"</formula>
    </cfRule>
  </conditionalFormatting>
  <conditionalFormatting sqref="CA67:CA73">
    <cfRule type="cellIs" dxfId="785" priority="12" operator="equal">
      <formula>"Evaluation"</formula>
    </cfRule>
  </conditionalFormatting>
  <conditionalFormatting sqref="CA77:CA81">
    <cfRule type="cellIs" dxfId="784" priority="11" operator="equal">
      <formula>"Evaluation"</formula>
    </cfRule>
  </conditionalFormatting>
  <conditionalFormatting sqref="CA85:CA136">
    <cfRule type="cellIs" dxfId="783" priority="10" operator="equal">
      <formula>"Evaluation"</formula>
    </cfRule>
  </conditionalFormatting>
  <conditionalFormatting sqref="CA140:CA152">
    <cfRule type="cellIs" dxfId="782" priority="9" operator="equal">
      <formula>"Evaluation"</formula>
    </cfRule>
  </conditionalFormatting>
  <conditionalFormatting sqref="CA158:CA162">
    <cfRule type="cellIs" dxfId="781" priority="8" operator="equal">
      <formula>"Evaluation"</formula>
    </cfRule>
  </conditionalFormatting>
  <conditionalFormatting sqref="CA183:CA188">
    <cfRule type="cellIs" dxfId="780" priority="7" operator="equal">
      <formula>"Evaluation"</formula>
    </cfRule>
  </conditionalFormatting>
  <conditionalFormatting sqref="BZ29:BZ42 CA29:CA41 BZ52:CA52 BZ62:CA62">
    <cfRule type="cellIs" dxfId="779" priority="3" operator="equal">
      <formula>"Evaluation"</formula>
    </cfRule>
  </conditionalFormatting>
  <conditionalFormatting sqref="BZ44:CA51">
    <cfRule type="cellIs" dxfId="778" priority="2" operator="equal">
      <formula>"Evaluation"</formula>
    </cfRule>
  </conditionalFormatting>
  <conditionalFormatting sqref="BZ54:CA61">
    <cfRule type="cellIs" dxfId="777" priority="1" operator="equal">
      <formula>"Evaluation"</formula>
    </cfRule>
  </conditionalFormatting>
  <dataValidations xWindow="196" yWindow="485" count="19">
    <dataValidation type="whole" operator="greaterThanOrEqual" allowBlank="1" showInputMessage="1" showErrorMessage="1" sqref="AI8 AI10 AI6:AJ6" xr:uid="{00000000-0002-0000-0700-000000000000}">
      <formula1>AI5</formula1>
    </dataValidation>
    <dataValidation allowBlank="1" showErrorMessage="1" errorTitle="STOP!!!" error="You cannot enter data in these cells. Only the gray and orange cells allow user entry." sqref="M160:M161 L174 L172 L177 M40:M68 L138:L139 L159:M159 M70:M122 L40:L123 L131:L133 K134:M134 K136:M136 K132 M132 L135" xr:uid="{00000000-0002-0000-0700-000001000000}"/>
    <dataValidation type="whole" allowBlank="1" showInputMessage="1" showErrorMessage="1" error="Enter Whole Number" sqref="CB158:CB162 CB140:CD152 CC121:CC136 CB67:CB73 CB77:CB81 CC32:CN41 CC47:CN51 CC57:CN61" xr:uid="{00000000-0002-0000-0700-000002000000}">
      <formula1>0</formula1>
      <formula2>10000000</formula2>
    </dataValidation>
    <dataValidation type="whole" allowBlank="1" showInputMessage="1" showErrorMessage="1" sqref="AF11" xr:uid="{00000000-0002-0000-0700-000003000000}">
      <formula1>1</formula1>
      <formula2>5</formula2>
    </dataValidation>
    <dataValidation type="whole" allowBlank="1" showInputMessage="1" showErrorMessage="1" sqref="AF5:AF8 AF10 AH5:AH10 I35:I36" xr:uid="{00000000-0002-0000-0700-000004000000}">
      <formula1>1</formula1>
      <formula2>12</formula2>
    </dataValidation>
    <dataValidation type="whole" allowBlank="1" showInputMessage="1" showErrorMessage="1" sqref="AI7:AJ7 AI5:AJ5 J36" xr:uid="{00000000-0002-0000-0700-000005000000}">
      <formula1>2012</formula1>
      <formula2>3000</formula2>
    </dataValidation>
    <dataValidation type="list" allowBlank="1" showInputMessage="1" showErrorMessage="1" error="Please enter a whole number between 0 and 100, without decimal point or % sign" promptTitle="Salary Inflation" prompt="Select Annual Salary Inflation Rate from Dropdown Box." sqref="D13" xr:uid="{00000000-0002-0000-0700-000006000000}">
      <formula1>$G$22:$CG$22</formula1>
    </dataValidation>
    <dataValidation type="list" allowBlank="1" showInputMessage="1" showErrorMessage="1" error="Please enter a whole number between 0 and 100, without decimal point or % sign" promptTitle="Indirect Cost Rate" prompt="Enter indirect cost rate as whole number between 0 and 100 ONLY if TFC is selected above." sqref="C21" xr:uid="{00000000-0002-0000-0700-000007000000}">
      <formula1>$G$22:$CG$22</formula1>
    </dataValidation>
    <dataValidation type="list" allowBlank="1" showInputMessage="1" showErrorMessage="1" sqref="C8" xr:uid="{00000000-0002-0000-0700-000008000000}">
      <formula1>$G$9:$AH$9</formula1>
    </dataValidation>
    <dataValidation type="list" allowBlank="1" showInputMessage="1" showErrorMessage="1" error="Please enter a whole number between 0 and 100, without decimal point or % sign" promptTitle="Indirect Cost Rate" prompt="Select indirect cost rate from Dropdown Box ONLY if MTDC or &quot;No Indirects&quot; is NOT selected above." sqref="B21" xr:uid="{00000000-0002-0000-0700-000009000000}">
      <formula1>$G$22:$CG$22</formula1>
    </dataValidation>
    <dataValidation type="list" allowBlank="1" showInputMessage="1" showErrorMessage="1" sqref="B8:B10" xr:uid="{00000000-0002-0000-0700-00000A000000}">
      <formula1>$G$9:$AE$9</formula1>
    </dataValidation>
    <dataValidation allowBlank="1" showInputMessage="1" showErrorMessage="1" prompt="STOP" sqref="B45 D75 D84:D120 D81 D78 D72 B78 B84:B120 B81 B72 B123 B69 D69 D123 D45 D57 D66 D63 D60 D54 D51 D48 D42 B51 B48 B60 B66 B63 B54 E87 E90 E93 E96 E99 E102 E105 E108 E111 E114 E117 E120" xr:uid="{00000000-0002-0000-0700-00000B000000}"/>
    <dataValidation type="list" allowBlank="1" showInputMessage="1" showErrorMessage="1" sqref="C12:C14" xr:uid="{00000000-0002-0000-0700-00000C000000}">
      <formula1>$B$15:$B$17</formula1>
    </dataValidation>
    <dataValidation allowBlank="1" showErrorMessage="1" error="Enter Whole Number without decimal point or % sign" sqref="F25" xr:uid="{00000000-0002-0000-0700-00000D000000}"/>
    <dataValidation allowBlank="1" showInputMessage="1" showErrorMessage="1" error="Enter Whole Number without decimal point or % sign" prompt="Enter Whole Number for Sponsor Percentage" sqref="C25:E25" xr:uid="{00000000-0002-0000-0700-00000E000000}"/>
    <dataValidation type="list" allowBlank="1" showInputMessage="1" showErrorMessage="1" sqref="B12:B14" xr:uid="{00000000-0002-0000-0700-00000F000000}">
      <formula1>$B$15:$B$20</formula1>
    </dataValidation>
    <dataValidation type="whole" allowBlank="1" showInputMessage="1" showErrorMessage="1" error="Enter Whole Number without decimal point or % sign" prompt="Enter Whole Number for Sponsor Percentage" sqref="B25" xr:uid="{00000000-0002-0000-0700-000010000000}">
      <formula1>0</formula1>
      <formula2>100</formula2>
    </dataValidation>
    <dataValidation type="list" allowBlank="1" showInputMessage="1" showErrorMessage="1" sqref="BX4:BX5 BZ67:BZ73 BZ77:BZ81 BZ85:BZ136 BZ140:BZ152 BZ158:BZ162 BZ183:BZ188 BZ170:BZ176" xr:uid="{00000000-0002-0000-0700-000011000000}">
      <formula1>$BX$4:$BX$5</formula1>
    </dataValidation>
    <dataValidation type="list" allowBlank="1" showInputMessage="1" showErrorMessage="1" sqref="BZ32:BZ41 BZ47:BZ51 BZ57:BZ61" xr:uid="{00000000-0002-0000-0700-000012000000}">
      <formula1>$BP$4:$BP$5</formula1>
    </dataValidation>
  </dataValidations>
  <pageMargins left="0.7" right="0.7" top="0.75" bottom="0.75" header="0.3" footer="0.3"/>
  <pageSetup scale="62" fitToWidth="0" fitToHeight="0" orientation="landscape" r:id="rId1"/>
  <headerFooter>
    <oddFooter>&amp;L&amp;P&amp;C&amp;F&amp;R&amp;T&amp;D</oddFooter>
  </headerFooter>
  <rowBreaks count="2" manualBreakCount="2">
    <brk id="63" max="16383" man="1"/>
    <brk id="153" max="16383" man="1"/>
  </rowBreaks>
  <colBreaks count="1" manualBreakCount="1">
    <brk id="75"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7173" r:id="rId4" name="Check Box 5">
              <controlPr locked="0" defaultSize="0" autoFill="0" autoLine="0" autoPict="0">
                <anchor moveWithCells="1">
                  <from>
                    <xdr:col>11</xdr:col>
                    <xdr:colOff>0</xdr:colOff>
                    <xdr:row>34</xdr:row>
                    <xdr:rowOff>85725</xdr:rowOff>
                  </from>
                  <to>
                    <xdr:col>13</xdr:col>
                    <xdr:colOff>0</xdr:colOff>
                    <xdr:row>35</xdr:row>
                    <xdr:rowOff>123825</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dimension ref="J1:J127"/>
  <sheetViews>
    <sheetView zoomScale="80" zoomScaleNormal="80" workbookViewId="0">
      <selection sqref="A1:O128"/>
    </sheetView>
  </sheetViews>
  <sheetFormatPr defaultColWidth="9.140625" defaultRowHeight="11.25" x14ac:dyDescent="0.2"/>
  <cols>
    <col min="1" max="1" width="34.28515625" style="910" customWidth="1"/>
    <col min="2" max="2" width="22.140625" style="910" customWidth="1"/>
    <col min="3" max="3" width="12.42578125" style="910" customWidth="1"/>
    <col min="4" max="4" width="11.140625" style="910" customWidth="1"/>
    <col min="5" max="5" width="13.140625" style="910" customWidth="1"/>
    <col min="6" max="6" width="10.7109375" style="910" customWidth="1"/>
    <col min="7" max="7" width="9.42578125" style="910" customWidth="1"/>
    <col min="8" max="8" width="8.140625" style="910" customWidth="1"/>
    <col min="9" max="9" width="10.28515625" style="910" customWidth="1"/>
    <col min="10" max="10" width="10.42578125" style="920" bestFit="1" customWidth="1"/>
    <col min="11" max="11" width="12.85546875" style="910" customWidth="1"/>
    <col min="12" max="16384" width="9.140625" style="910"/>
  </cols>
  <sheetData>
    <row r="1" spans="10:10" x14ac:dyDescent="0.2">
      <c r="J1" s="910"/>
    </row>
    <row r="2" spans="10:10" x14ac:dyDescent="0.2">
      <c r="J2" s="910"/>
    </row>
    <row r="3" spans="10:10" x14ac:dyDescent="0.2">
      <c r="J3" s="910"/>
    </row>
    <row r="4" spans="10:10" x14ac:dyDescent="0.2">
      <c r="J4" s="910"/>
    </row>
    <row r="5" spans="10:10" x14ac:dyDescent="0.2">
      <c r="J5" s="910"/>
    </row>
    <row r="6" spans="10:10" x14ac:dyDescent="0.2">
      <c r="J6" s="910"/>
    </row>
    <row r="7" spans="10:10" x14ac:dyDescent="0.2">
      <c r="J7" s="910"/>
    </row>
    <row r="8" spans="10:10" x14ac:dyDescent="0.2">
      <c r="J8" s="910"/>
    </row>
    <row r="9" spans="10:10" x14ac:dyDescent="0.2">
      <c r="J9" s="910"/>
    </row>
    <row r="10" spans="10:10" x14ac:dyDescent="0.2">
      <c r="J10" s="910"/>
    </row>
    <row r="11" spans="10:10" x14ac:dyDescent="0.2">
      <c r="J11" s="910"/>
    </row>
    <row r="12" spans="10:10" x14ac:dyDescent="0.2">
      <c r="J12" s="910"/>
    </row>
    <row r="13" spans="10:10" x14ac:dyDescent="0.2">
      <c r="J13" s="910"/>
    </row>
    <row r="14" spans="10:10" x14ac:dyDescent="0.2">
      <c r="J14" s="910"/>
    </row>
    <row r="15" spans="10:10" x14ac:dyDescent="0.2">
      <c r="J15" s="910"/>
    </row>
    <row r="16" spans="10:10" x14ac:dyDescent="0.2">
      <c r="J16" s="910"/>
    </row>
    <row r="17" spans="10:10" x14ac:dyDescent="0.2">
      <c r="J17" s="910"/>
    </row>
    <row r="18" spans="10:10" x14ac:dyDescent="0.2">
      <c r="J18" s="910"/>
    </row>
    <row r="19" spans="10:10" x14ac:dyDescent="0.2">
      <c r="J19" s="910"/>
    </row>
    <row r="20" spans="10:10" x14ac:dyDescent="0.2">
      <c r="J20" s="910"/>
    </row>
    <row r="21" spans="10:10" x14ac:dyDescent="0.2">
      <c r="J21" s="910"/>
    </row>
    <row r="22" spans="10:10" x14ac:dyDescent="0.2">
      <c r="J22" s="910"/>
    </row>
    <row r="23" spans="10:10" x14ac:dyDescent="0.2">
      <c r="J23" s="910"/>
    </row>
    <row r="24" spans="10:10" x14ac:dyDescent="0.2">
      <c r="J24" s="910"/>
    </row>
    <row r="25" spans="10:10" x14ac:dyDescent="0.2">
      <c r="J25" s="910"/>
    </row>
    <row r="26" spans="10:10" x14ac:dyDescent="0.2">
      <c r="J26" s="910"/>
    </row>
    <row r="27" spans="10:10" x14ac:dyDescent="0.2">
      <c r="J27" s="910"/>
    </row>
    <row r="28" spans="10:10" x14ac:dyDescent="0.2">
      <c r="J28" s="910"/>
    </row>
    <row r="29" spans="10:10" s="920" customFormat="1" x14ac:dyDescent="0.2"/>
    <row r="30" spans="10:10" x14ac:dyDescent="0.2">
      <c r="J30" s="910"/>
    </row>
    <row r="31" spans="10:10" x14ac:dyDescent="0.2">
      <c r="J31" s="910"/>
    </row>
    <row r="32" spans="10:10" x14ac:dyDescent="0.2">
      <c r="J32" s="910"/>
    </row>
    <row r="33" spans="10:10" x14ac:dyDescent="0.2">
      <c r="J33" s="910"/>
    </row>
    <row r="34" spans="10:10" x14ac:dyDescent="0.2">
      <c r="J34" s="910"/>
    </row>
    <row r="35" spans="10:10" x14ac:dyDescent="0.2">
      <c r="J35" s="910"/>
    </row>
    <row r="36" spans="10:10" x14ac:dyDescent="0.2">
      <c r="J36" s="910"/>
    </row>
    <row r="37" spans="10:10" x14ac:dyDescent="0.2">
      <c r="J37" s="910"/>
    </row>
    <row r="38" spans="10:10" x14ac:dyDescent="0.2">
      <c r="J38" s="910"/>
    </row>
    <row r="39" spans="10:10" x14ac:dyDescent="0.2">
      <c r="J39" s="910"/>
    </row>
    <row r="40" spans="10:10" x14ac:dyDescent="0.2">
      <c r="J40" s="910"/>
    </row>
    <row r="41" spans="10:10" x14ac:dyDescent="0.2">
      <c r="J41" s="910"/>
    </row>
    <row r="42" spans="10:10" x14ac:dyDescent="0.2">
      <c r="J42" s="910"/>
    </row>
    <row r="43" spans="10:10" x14ac:dyDescent="0.2">
      <c r="J43" s="910"/>
    </row>
    <row r="44" spans="10:10" x14ac:dyDescent="0.2">
      <c r="J44" s="910"/>
    </row>
    <row r="45" spans="10:10" x14ac:dyDescent="0.2">
      <c r="J45" s="910"/>
    </row>
    <row r="46" spans="10:10" x14ac:dyDescent="0.2">
      <c r="J46" s="910"/>
    </row>
    <row r="47" spans="10:10" x14ac:dyDescent="0.2">
      <c r="J47" s="910"/>
    </row>
    <row r="48" spans="10:10" x14ac:dyDescent="0.2">
      <c r="J48" s="910"/>
    </row>
    <row r="49" spans="10:10" x14ac:dyDescent="0.2">
      <c r="J49" s="910"/>
    </row>
    <row r="50" spans="10:10" x14ac:dyDescent="0.2">
      <c r="J50" s="910"/>
    </row>
    <row r="51" spans="10:10" x14ac:dyDescent="0.2">
      <c r="J51" s="910"/>
    </row>
    <row r="52" spans="10:10" x14ac:dyDescent="0.2">
      <c r="J52" s="910"/>
    </row>
    <row r="53" spans="10:10" x14ac:dyDescent="0.2">
      <c r="J53" s="910"/>
    </row>
    <row r="54" spans="10:10" x14ac:dyDescent="0.2">
      <c r="J54" s="910"/>
    </row>
    <row r="55" spans="10:10" x14ac:dyDescent="0.2">
      <c r="J55" s="910"/>
    </row>
    <row r="56" spans="10:10" x14ac:dyDescent="0.2">
      <c r="J56" s="910"/>
    </row>
    <row r="57" spans="10:10" x14ac:dyDescent="0.2">
      <c r="J57" s="910"/>
    </row>
    <row r="58" spans="10:10" x14ac:dyDescent="0.2">
      <c r="J58" s="910"/>
    </row>
    <row r="59" spans="10:10" x14ac:dyDescent="0.2">
      <c r="J59" s="910"/>
    </row>
    <row r="60" spans="10:10" x14ac:dyDescent="0.2">
      <c r="J60" s="910"/>
    </row>
    <row r="61" spans="10:10" x14ac:dyDescent="0.2">
      <c r="J61" s="910"/>
    </row>
    <row r="62" spans="10:10" x14ac:dyDescent="0.2">
      <c r="J62" s="910"/>
    </row>
    <row r="63" spans="10:10" x14ac:dyDescent="0.2">
      <c r="J63" s="910"/>
    </row>
    <row r="64" spans="10:10" x14ac:dyDescent="0.2">
      <c r="J64" s="910"/>
    </row>
    <row r="65" spans="10:10" x14ac:dyDescent="0.2">
      <c r="J65" s="910"/>
    </row>
    <row r="66" spans="10:10" x14ac:dyDescent="0.2">
      <c r="J66" s="910"/>
    </row>
    <row r="67" spans="10:10" x14ac:dyDescent="0.2">
      <c r="J67" s="910"/>
    </row>
    <row r="68" spans="10:10" x14ac:dyDescent="0.2">
      <c r="J68" s="910"/>
    </row>
    <row r="69" spans="10:10" x14ac:dyDescent="0.2">
      <c r="J69" s="910"/>
    </row>
    <row r="70" spans="10:10" x14ac:dyDescent="0.2">
      <c r="J70" s="910"/>
    </row>
    <row r="71" spans="10:10" x14ac:dyDescent="0.2">
      <c r="J71" s="910"/>
    </row>
    <row r="72" spans="10:10" x14ac:dyDescent="0.2">
      <c r="J72" s="910"/>
    </row>
    <row r="73" spans="10:10" x14ac:dyDescent="0.2">
      <c r="J73" s="910"/>
    </row>
    <row r="74" spans="10:10" x14ac:dyDescent="0.2">
      <c r="J74" s="910"/>
    </row>
    <row r="75" spans="10:10" x14ac:dyDescent="0.2">
      <c r="J75" s="910"/>
    </row>
    <row r="76" spans="10:10" x14ac:dyDescent="0.2">
      <c r="J76" s="910"/>
    </row>
    <row r="77" spans="10:10" x14ac:dyDescent="0.2">
      <c r="J77" s="910"/>
    </row>
    <row r="78" spans="10:10" x14ac:dyDescent="0.2">
      <c r="J78" s="910"/>
    </row>
    <row r="79" spans="10:10" x14ac:dyDescent="0.2">
      <c r="J79" s="910"/>
    </row>
    <row r="80" spans="10:10" x14ac:dyDescent="0.2">
      <c r="J80" s="910"/>
    </row>
    <row r="81" spans="10:10" x14ac:dyDescent="0.2">
      <c r="J81" s="910"/>
    </row>
    <row r="82" spans="10:10" x14ac:dyDescent="0.2">
      <c r="J82" s="910"/>
    </row>
    <row r="83" spans="10:10" x14ac:dyDescent="0.2">
      <c r="J83" s="910"/>
    </row>
    <row r="84" spans="10:10" x14ac:dyDescent="0.2">
      <c r="J84" s="910"/>
    </row>
    <row r="85" spans="10:10" x14ac:dyDescent="0.2">
      <c r="J85" s="910"/>
    </row>
    <row r="86" spans="10:10" x14ac:dyDescent="0.2">
      <c r="J86" s="910"/>
    </row>
    <row r="87" spans="10:10" x14ac:dyDescent="0.2">
      <c r="J87" s="910"/>
    </row>
    <row r="88" spans="10:10" x14ac:dyDescent="0.2">
      <c r="J88" s="910"/>
    </row>
    <row r="89" spans="10:10" x14ac:dyDescent="0.2">
      <c r="J89" s="910"/>
    </row>
    <row r="90" spans="10:10" x14ac:dyDescent="0.2">
      <c r="J90" s="910"/>
    </row>
    <row r="91" spans="10:10" x14ac:dyDescent="0.2">
      <c r="J91" s="910"/>
    </row>
    <row r="92" spans="10:10" x14ac:dyDescent="0.2">
      <c r="J92" s="910"/>
    </row>
    <row r="93" spans="10:10" x14ac:dyDescent="0.2">
      <c r="J93" s="910"/>
    </row>
    <row r="94" spans="10:10" x14ac:dyDescent="0.2">
      <c r="J94" s="910"/>
    </row>
    <row r="95" spans="10:10" x14ac:dyDescent="0.2">
      <c r="J95" s="910"/>
    </row>
    <row r="96" spans="10:10" x14ac:dyDescent="0.2">
      <c r="J96" s="910"/>
    </row>
    <row r="97" spans="10:10" x14ac:dyDescent="0.2">
      <c r="J97" s="910"/>
    </row>
    <row r="98" spans="10:10" x14ac:dyDescent="0.2">
      <c r="J98" s="910"/>
    </row>
    <row r="99" spans="10:10" x14ac:dyDescent="0.2">
      <c r="J99" s="910"/>
    </row>
    <row r="100" spans="10:10" x14ac:dyDescent="0.2">
      <c r="J100" s="910"/>
    </row>
    <row r="101" spans="10:10" x14ac:dyDescent="0.2">
      <c r="J101" s="910"/>
    </row>
    <row r="102" spans="10:10" x14ac:dyDescent="0.2">
      <c r="J102" s="910"/>
    </row>
    <row r="103" spans="10:10" x14ac:dyDescent="0.2">
      <c r="J103" s="910"/>
    </row>
    <row r="104" spans="10:10" x14ac:dyDescent="0.2">
      <c r="J104" s="910"/>
    </row>
    <row r="105" spans="10:10" x14ac:dyDescent="0.2">
      <c r="J105" s="910"/>
    </row>
    <row r="106" spans="10:10" x14ac:dyDescent="0.2">
      <c r="J106" s="910"/>
    </row>
    <row r="107" spans="10:10" x14ac:dyDescent="0.2">
      <c r="J107" s="910"/>
    </row>
    <row r="108" spans="10:10" x14ac:dyDescent="0.2">
      <c r="J108" s="910"/>
    </row>
    <row r="109" spans="10:10" x14ac:dyDescent="0.2">
      <c r="J109" s="910"/>
    </row>
    <row r="110" spans="10:10" x14ac:dyDescent="0.2">
      <c r="J110" s="910"/>
    </row>
    <row r="111" spans="10:10" x14ac:dyDescent="0.2">
      <c r="J111" s="910"/>
    </row>
    <row r="112" spans="10:10" x14ac:dyDescent="0.2">
      <c r="J112" s="910"/>
    </row>
    <row r="113" spans="10:10" x14ac:dyDescent="0.2">
      <c r="J113" s="910"/>
    </row>
    <row r="114" spans="10:10" x14ac:dyDescent="0.2">
      <c r="J114" s="910"/>
    </row>
    <row r="115" spans="10:10" x14ac:dyDescent="0.2">
      <c r="J115" s="910"/>
    </row>
    <row r="116" spans="10:10" x14ac:dyDescent="0.2">
      <c r="J116" s="910"/>
    </row>
    <row r="117" spans="10:10" x14ac:dyDescent="0.2">
      <c r="J117" s="910"/>
    </row>
    <row r="118" spans="10:10" x14ac:dyDescent="0.2">
      <c r="J118" s="910"/>
    </row>
    <row r="119" spans="10:10" x14ac:dyDescent="0.2">
      <c r="J119" s="910"/>
    </row>
    <row r="120" spans="10:10" x14ac:dyDescent="0.2">
      <c r="J120" s="910"/>
    </row>
    <row r="121" spans="10:10" x14ac:dyDescent="0.2">
      <c r="J121" s="910"/>
    </row>
    <row r="122" spans="10:10" x14ac:dyDescent="0.2">
      <c r="J122" s="910"/>
    </row>
    <row r="123" spans="10:10" x14ac:dyDescent="0.2">
      <c r="J123" s="910"/>
    </row>
    <row r="124" spans="10:10" x14ac:dyDescent="0.2">
      <c r="J124" s="910"/>
    </row>
    <row r="125" spans="10:10" x14ac:dyDescent="0.2">
      <c r="J125" s="910"/>
    </row>
    <row r="126" spans="10:10" x14ac:dyDescent="0.2">
      <c r="J126" s="910"/>
    </row>
    <row r="127" spans="10:10" x14ac:dyDescent="0.2">
      <c r="J127" s="910"/>
    </row>
  </sheetData>
  <sheetProtection selectLockedCell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18</vt:i4>
      </vt:variant>
    </vt:vector>
  </HeadingPairs>
  <TitlesOfParts>
    <vt:vector size="18" baseType="lpstr">
      <vt:lpstr>Instructions</vt:lpstr>
      <vt:lpstr>Cover Sheet and Summary</vt:lpstr>
      <vt:lpstr>Summary</vt:lpstr>
      <vt:lpstr>Worksheet</vt:lpstr>
      <vt:lpstr>Sub-Award Calc.</vt:lpstr>
      <vt:lpstr>BP1</vt:lpstr>
      <vt:lpstr>BP1 Calc.</vt:lpstr>
      <vt:lpstr>BP2</vt:lpstr>
      <vt:lpstr>BP2 Calc. </vt:lpstr>
      <vt:lpstr>BP3</vt:lpstr>
      <vt:lpstr>BP3 Calc. </vt:lpstr>
      <vt:lpstr>BP4</vt:lpstr>
      <vt:lpstr>BP4 Calc.</vt:lpstr>
      <vt:lpstr>BP5</vt:lpstr>
      <vt:lpstr>Detailed Totals</vt:lpstr>
      <vt:lpstr>BP5 Calc.  </vt:lpstr>
      <vt:lpstr>Annual Summary</vt:lpstr>
      <vt:lpstr>Notes-Comments</vt:lpstr>
    </vt:vector>
  </TitlesOfParts>
  <Company>UACES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krutherford</dc:creator>
  <cp:lastModifiedBy>giban</cp:lastModifiedBy>
  <cp:lastPrinted>2015-08-25T15:54:06Z</cp:lastPrinted>
  <dcterms:created xsi:type="dcterms:W3CDTF">2012-02-02T21:10:54Z</dcterms:created>
  <dcterms:modified xsi:type="dcterms:W3CDTF">2020-07-28T18:19:25Z</dcterms:modified>
</cp:coreProperties>
</file>